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nergy\EIA (I-937)\2019 Reports\"/>
    </mc:Choice>
  </mc:AlternateContent>
  <bookViews>
    <workbookView xWindow="0" yWindow="0" windowWidth="16680" windowHeight="6990" firstSheet="2" activeTab="2"/>
  </bookViews>
  <sheets>
    <sheet name="Conservation by Utility" sheetId="2" r:id="rId1"/>
    <sheet name="Conservation by Sector" sheetId="3" r:id="rId2"/>
    <sheet name="Renewable by Utility" sheetId="4" r:id="rId3"/>
    <sheet name="Renewable by Type" sheetId="7" r:id="rId4"/>
    <sheet name="Conservation Data" sheetId="1" r:id="rId5"/>
    <sheet name="Renewable Data" sheetId="6" r:id="rId6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19" i="1"/>
  <c r="I21" i="7" l="1"/>
  <c r="G21" i="7"/>
  <c r="N20" i="7"/>
  <c r="M20" i="7"/>
  <c r="K20" i="7"/>
  <c r="J20" i="7"/>
  <c r="I20" i="7"/>
  <c r="H20" i="7"/>
  <c r="G20" i="7"/>
  <c r="F20" i="7"/>
  <c r="E20" i="7"/>
  <c r="D20" i="7"/>
  <c r="C20" i="7"/>
  <c r="B20" i="7"/>
  <c r="N19" i="7"/>
  <c r="M19" i="7"/>
  <c r="K19" i="7"/>
  <c r="J19" i="7"/>
  <c r="I19" i="7"/>
  <c r="H19" i="7"/>
  <c r="L19" i="7" s="1"/>
  <c r="G19" i="7"/>
  <c r="F19" i="7"/>
  <c r="E19" i="7"/>
  <c r="D19" i="7"/>
  <c r="C19" i="7"/>
  <c r="B19" i="7"/>
  <c r="N18" i="7"/>
  <c r="M18" i="7"/>
  <c r="K18" i="7"/>
  <c r="J18" i="7"/>
  <c r="I18" i="7"/>
  <c r="H18" i="7"/>
  <c r="G18" i="7"/>
  <c r="F18" i="7"/>
  <c r="E18" i="7"/>
  <c r="D18" i="7"/>
  <c r="L18" i="7" s="1"/>
  <c r="C18" i="7"/>
  <c r="B18" i="7"/>
  <c r="N17" i="7"/>
  <c r="M17" i="7"/>
  <c r="K17" i="7"/>
  <c r="J17" i="7"/>
  <c r="I17" i="7"/>
  <c r="H17" i="7"/>
  <c r="G17" i="7"/>
  <c r="F17" i="7"/>
  <c r="E17" i="7"/>
  <c r="D17" i="7"/>
  <c r="C17" i="7"/>
  <c r="B17" i="7"/>
  <c r="N16" i="7"/>
  <c r="M16" i="7"/>
  <c r="K16" i="7"/>
  <c r="J16" i="7"/>
  <c r="I16" i="7"/>
  <c r="H16" i="7"/>
  <c r="G16" i="7"/>
  <c r="F16" i="7"/>
  <c r="E16" i="7"/>
  <c r="D16" i="7"/>
  <c r="L16" i="7" s="1"/>
  <c r="C16" i="7"/>
  <c r="B16" i="7"/>
  <c r="N15" i="7"/>
  <c r="M15" i="7"/>
  <c r="K15" i="7"/>
  <c r="J15" i="7"/>
  <c r="I15" i="7"/>
  <c r="H15" i="7"/>
  <c r="G15" i="7"/>
  <c r="F15" i="7"/>
  <c r="E15" i="7"/>
  <c r="D15" i="7"/>
  <c r="C15" i="7"/>
  <c r="B15" i="7"/>
  <c r="L15" i="7" s="1"/>
  <c r="N14" i="7"/>
  <c r="M14" i="7"/>
  <c r="K14" i="7"/>
  <c r="J14" i="7"/>
  <c r="I14" i="7"/>
  <c r="H14" i="7"/>
  <c r="G14" i="7"/>
  <c r="F14" i="7"/>
  <c r="E14" i="7"/>
  <c r="D14" i="7"/>
  <c r="C14" i="7"/>
  <c r="B14" i="7"/>
  <c r="L14" i="7" s="1"/>
  <c r="N13" i="7"/>
  <c r="M13" i="7"/>
  <c r="K13" i="7"/>
  <c r="J13" i="7"/>
  <c r="I13" i="7"/>
  <c r="H13" i="7"/>
  <c r="G13" i="7"/>
  <c r="F13" i="7"/>
  <c r="E13" i="7"/>
  <c r="D13" i="7"/>
  <c r="C13" i="7"/>
  <c r="B13" i="7"/>
  <c r="L13" i="7" s="1"/>
  <c r="N12" i="7"/>
  <c r="M12" i="7"/>
  <c r="K12" i="7"/>
  <c r="J12" i="7"/>
  <c r="I12" i="7"/>
  <c r="H12" i="7"/>
  <c r="G12" i="7"/>
  <c r="F12" i="7"/>
  <c r="E12" i="7"/>
  <c r="D12" i="7"/>
  <c r="C12" i="7"/>
  <c r="B12" i="7"/>
  <c r="L12" i="7" s="1"/>
  <c r="N11" i="7"/>
  <c r="M11" i="7"/>
  <c r="K11" i="7"/>
  <c r="J11" i="7"/>
  <c r="I11" i="7"/>
  <c r="H11" i="7"/>
  <c r="G11" i="7"/>
  <c r="F11" i="7"/>
  <c r="E11" i="7"/>
  <c r="D11" i="7"/>
  <c r="C11" i="7"/>
  <c r="B11" i="7"/>
  <c r="L11" i="7" s="1"/>
  <c r="N10" i="7"/>
  <c r="M10" i="7"/>
  <c r="K10" i="7"/>
  <c r="J10" i="7"/>
  <c r="I10" i="7"/>
  <c r="H10" i="7"/>
  <c r="G10" i="7"/>
  <c r="F10" i="7"/>
  <c r="E10" i="7"/>
  <c r="D10" i="7"/>
  <c r="C10" i="7"/>
  <c r="B10" i="7"/>
  <c r="L10" i="7" s="1"/>
  <c r="N9" i="7"/>
  <c r="M9" i="7"/>
  <c r="K9" i="7"/>
  <c r="J9" i="7"/>
  <c r="I9" i="7"/>
  <c r="H9" i="7"/>
  <c r="G9" i="7"/>
  <c r="F9" i="7"/>
  <c r="E9" i="7"/>
  <c r="D9" i="7"/>
  <c r="C9" i="7"/>
  <c r="B9" i="7"/>
  <c r="L9" i="7" s="1"/>
  <c r="N8" i="7"/>
  <c r="M8" i="7"/>
  <c r="K8" i="7"/>
  <c r="J8" i="7"/>
  <c r="I8" i="7"/>
  <c r="H8" i="7"/>
  <c r="G8" i="7"/>
  <c r="F8" i="7"/>
  <c r="E8" i="7"/>
  <c r="D8" i="7"/>
  <c r="L8" i="7" s="1"/>
  <c r="C8" i="7"/>
  <c r="B8" i="7"/>
  <c r="N7" i="7"/>
  <c r="M7" i="7"/>
  <c r="K7" i="7"/>
  <c r="J7" i="7"/>
  <c r="I7" i="7"/>
  <c r="H7" i="7"/>
  <c r="G7" i="7"/>
  <c r="F7" i="7"/>
  <c r="E7" i="7"/>
  <c r="D7" i="7"/>
  <c r="C7" i="7"/>
  <c r="L7" i="7" s="1"/>
  <c r="B7" i="7"/>
  <c r="N6" i="7"/>
  <c r="M6" i="7"/>
  <c r="K6" i="7"/>
  <c r="J6" i="7"/>
  <c r="I6" i="7"/>
  <c r="H6" i="7"/>
  <c r="G6" i="7"/>
  <c r="F6" i="7"/>
  <c r="E6" i="7"/>
  <c r="D6" i="7"/>
  <c r="C6" i="7"/>
  <c r="B6" i="7"/>
  <c r="L6" i="7" s="1"/>
  <c r="N5" i="7"/>
  <c r="M5" i="7"/>
  <c r="K5" i="7"/>
  <c r="J5" i="7"/>
  <c r="I5" i="7"/>
  <c r="H5" i="7"/>
  <c r="G5" i="7"/>
  <c r="F5" i="7"/>
  <c r="E5" i="7"/>
  <c r="D5" i="7"/>
  <c r="C5" i="7"/>
  <c r="L5" i="7" s="1"/>
  <c r="B5" i="7"/>
  <c r="N4" i="7"/>
  <c r="M4" i="7"/>
  <c r="K4" i="7"/>
  <c r="J4" i="7"/>
  <c r="I4" i="7"/>
  <c r="H4" i="7"/>
  <c r="G4" i="7"/>
  <c r="F4" i="7"/>
  <c r="E4" i="7"/>
  <c r="D4" i="7"/>
  <c r="C4" i="7"/>
  <c r="B4" i="7"/>
  <c r="L4" i="7" s="1"/>
  <c r="AF19" i="6"/>
  <c r="AD19" i="6"/>
  <c r="AC19" i="6"/>
  <c r="AB19" i="6"/>
  <c r="AA19" i="6"/>
  <c r="Z19" i="6"/>
  <c r="Y19" i="6"/>
  <c r="X19" i="6"/>
  <c r="W19" i="6"/>
  <c r="V19" i="6"/>
  <c r="N21" i="7" s="1"/>
  <c r="U19" i="6"/>
  <c r="T19" i="6"/>
  <c r="S19" i="6"/>
  <c r="R19" i="6"/>
  <c r="Q19" i="6"/>
  <c r="E19" i="6"/>
  <c r="F19" i="6"/>
  <c r="J21" i="7" s="1"/>
  <c r="G19" i="6"/>
  <c r="E21" i="7" s="1"/>
  <c r="H19" i="6"/>
  <c r="F21" i="7" s="1"/>
  <c r="I19" i="6"/>
  <c r="K21" i="7" s="1"/>
  <c r="J19" i="6"/>
  <c r="H21" i="7" s="1"/>
  <c r="K19" i="6"/>
  <c r="D21" i="7" s="1"/>
  <c r="L19" i="6"/>
  <c r="B21" i="7" s="1"/>
  <c r="M19" i="6"/>
  <c r="C21" i="7" s="1"/>
  <c r="N19" i="6"/>
  <c r="O19" i="6"/>
  <c r="P19" i="6" s="1"/>
  <c r="F21" i="4" s="1"/>
  <c r="D19" i="6"/>
  <c r="M21" i="7" s="1"/>
  <c r="L21" i="7" l="1"/>
  <c r="O21" i="7" s="1"/>
  <c r="L17" i="7"/>
  <c r="O16" i="7"/>
  <c r="O20" i="7"/>
  <c r="L20" i="7"/>
  <c r="O4" i="7"/>
  <c r="O12" i="7"/>
  <c r="O6" i="7"/>
  <c r="O10" i="7"/>
  <c r="O14" i="7"/>
  <c r="O18" i="7"/>
  <c r="O8" i="7"/>
  <c r="O5" i="7"/>
  <c r="O7" i="7"/>
  <c r="O9" i="7"/>
  <c r="O11" i="7"/>
  <c r="O13" i="7"/>
  <c r="O15" i="7"/>
  <c r="O17" i="7"/>
  <c r="O19" i="7"/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4" i="4"/>
  <c r="B5" i="4" l="1"/>
  <c r="E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E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4" i="4"/>
  <c r="C4" i="4" s="1"/>
  <c r="E9" i="4"/>
  <c r="D21" i="4"/>
  <c r="E17" i="4" l="1"/>
  <c r="C13" i="4"/>
  <c r="C5" i="4"/>
  <c r="E4" i="4"/>
  <c r="E8" i="4"/>
  <c r="E12" i="4"/>
  <c r="E16" i="4"/>
  <c r="E20" i="4"/>
  <c r="E7" i="4"/>
  <c r="E11" i="4"/>
  <c r="E15" i="4"/>
  <c r="E19" i="4"/>
  <c r="B21" i="4"/>
  <c r="E21" i="4" s="1"/>
  <c r="E6" i="4"/>
  <c r="E10" i="4"/>
  <c r="E14" i="4"/>
  <c r="E18" i="4"/>
  <c r="G20" i="3"/>
  <c r="H20" i="3" s="1"/>
  <c r="F20" i="3"/>
  <c r="E20" i="3"/>
  <c r="D20" i="3"/>
  <c r="C20" i="3"/>
  <c r="B20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8" i="3"/>
  <c r="H19" i="3"/>
  <c r="H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H17" i="3" s="1"/>
  <c r="B18" i="3"/>
  <c r="B19" i="3"/>
  <c r="B3" i="3"/>
  <c r="C4" i="2"/>
  <c r="C5" i="2"/>
  <c r="C6" i="2"/>
  <c r="C7" i="2"/>
  <c r="C8" i="2"/>
  <c r="C9" i="2"/>
  <c r="E9" i="2" s="1"/>
  <c r="C10" i="2"/>
  <c r="C11" i="2"/>
  <c r="C12" i="2"/>
  <c r="C13" i="2"/>
  <c r="C14" i="2"/>
  <c r="C15" i="2"/>
  <c r="C16" i="2"/>
  <c r="C17" i="2"/>
  <c r="C18" i="2"/>
  <c r="C19" i="2"/>
  <c r="C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3" i="2"/>
  <c r="E3" i="2"/>
  <c r="E16" i="2"/>
  <c r="E13" i="2"/>
  <c r="E12" i="2"/>
  <c r="E8" i="2"/>
  <c r="E5" i="2"/>
  <c r="E4" i="2"/>
  <c r="D20" i="2"/>
  <c r="C21" i="4" l="1"/>
  <c r="C20" i="2"/>
  <c r="E10" i="2"/>
  <c r="E14" i="2"/>
  <c r="E11" i="2"/>
  <c r="E7" i="2"/>
  <c r="B20" i="2"/>
  <c r="E20" i="2" s="1"/>
  <c r="E19" i="2"/>
  <c r="E6" i="2"/>
  <c r="E15" i="2"/>
  <c r="E18" i="2"/>
  <c r="E17" i="2"/>
</calcChain>
</file>

<file path=xl/sharedStrings.xml><?xml version="1.0" encoding="utf-8"?>
<sst xmlns="http://schemas.openxmlformats.org/spreadsheetml/2006/main" count="335" uniqueCount="242">
  <si>
    <t>CON_Utility_Name</t>
  </si>
  <si>
    <t>CON_2018_Agriculture_Expend</t>
  </si>
  <si>
    <t>CON_2018_Agriculture_MWH</t>
  </si>
  <si>
    <t>CON_2018_Commercial_Expend</t>
  </si>
  <si>
    <t>CON_2018_Commercial_MWH</t>
  </si>
  <si>
    <t>CON_2018_Distribution_Expend</t>
  </si>
  <si>
    <t>CON_2018_Distribution_MWH</t>
  </si>
  <si>
    <t>CON_2018_Expenditures</t>
  </si>
  <si>
    <t>CON_2018_Industrial_Expend</t>
  </si>
  <si>
    <t>CON_2018_Industrial_MWH</t>
  </si>
  <si>
    <t>CON_2018_MWH</t>
  </si>
  <si>
    <t>CON_2018_NEEA_Expend</t>
  </si>
  <si>
    <t>CON_2018_NEEA_MWH</t>
  </si>
  <si>
    <t>CON_2018_OtherSector1_Expend</t>
  </si>
  <si>
    <t>CON_2018_OtherSector1_MWH</t>
  </si>
  <si>
    <t>CON_2018_OtherSector2_Expend</t>
  </si>
  <si>
    <t>CON_2018_OtherSector2_MWH</t>
  </si>
  <si>
    <t>CON_2018_Production_Expend</t>
  </si>
  <si>
    <t>CON_2018_Production_MWH</t>
  </si>
  <si>
    <t>CON_2018_Program1_Expend</t>
  </si>
  <si>
    <t>CON_2018_Program2_Expend</t>
  </si>
  <si>
    <t>CON_2018_Residential_Expend</t>
  </si>
  <si>
    <t>CON_2018_Residential_MWH</t>
  </si>
  <si>
    <t>CON_2019_Agriculture_Expend</t>
  </si>
  <si>
    <t>CON_2019_Agriculture_MWH</t>
  </si>
  <si>
    <t>CON_2019_Commercial_Expend</t>
  </si>
  <si>
    <t>CON_2019_Commercial_MWH</t>
  </si>
  <si>
    <t>CON_2019_Distribution_Expend</t>
  </si>
  <si>
    <t>CON_2019_Distribution_MWH</t>
  </si>
  <si>
    <t>CON_2019_Expenditures</t>
  </si>
  <si>
    <t>CON_2019_Industrial_Expend</t>
  </si>
  <si>
    <t>CON_2019_Industrial_MWH</t>
  </si>
  <si>
    <t>CON_2019_MWH</t>
  </si>
  <si>
    <t>CON_2019_NEEA_Expend</t>
  </si>
  <si>
    <t>CON_2019_NEEA_MWH</t>
  </si>
  <si>
    <t>CON_2019_OtherSector1_Expend</t>
  </si>
  <si>
    <t>CON_2019_OtherSector1_MWH</t>
  </si>
  <si>
    <t>CON_2019_OtherSector2_Expend</t>
  </si>
  <si>
    <t>CON_2019_OtherSector2_MWH</t>
  </si>
  <si>
    <t>CON_2019_Production_Expend</t>
  </si>
  <si>
    <t>CON_2019_Production_MWH</t>
  </si>
  <si>
    <t>CON_2019_Program1_Expend</t>
  </si>
  <si>
    <t>CON_2019_Program2_Expend</t>
  </si>
  <si>
    <t>CON_2019_Residential_Expend</t>
  </si>
  <si>
    <t>CON_2019_Residential_MWH</t>
  </si>
  <si>
    <t>CON_Contact_Name</t>
  </si>
  <si>
    <t>CON_Email</t>
  </si>
  <si>
    <t>CON_Phone</t>
  </si>
  <si>
    <t>CON_Potential_2018_2027</t>
  </si>
  <si>
    <t>CON_Report_Date</t>
  </si>
  <si>
    <t>CON_Target_2018_2019</t>
  </si>
  <si>
    <t>Peninsula Light Company</t>
  </si>
  <si>
    <t>Sharon Silver / Power Resources</t>
  </si>
  <si>
    <t>sharons@penlight.org</t>
  </si>
  <si>
    <t>253.857.1526</t>
  </si>
  <si>
    <t>Pacific Power &amp; Light Company</t>
  </si>
  <si>
    <t>Cory Scott, Customer Solutions Group</t>
  </si>
  <si>
    <t>Cory.Scott@Pacificorp.com</t>
  </si>
  <si>
    <t>503-813-6011</t>
  </si>
  <si>
    <t>Puget Sound Energy</t>
  </si>
  <si>
    <t>Dan Anderson, Budget, Administration &amp; Regulatory</t>
  </si>
  <si>
    <t>Dan.Anderson@pse.com</t>
  </si>
  <si>
    <t>425 424-6837</t>
  </si>
  <si>
    <t>Snohomish County PUD</t>
  </si>
  <si>
    <t>Michael Coe, Principal Utility Analyst</t>
  </si>
  <si>
    <t>mjcoe@snopud.com</t>
  </si>
  <si>
    <t>425-783-8357</t>
  </si>
  <si>
    <t>Tacoma Power</t>
  </si>
  <si>
    <t>Jeff Stafford</t>
  </si>
  <si>
    <t>jstafford@cityoftacoma.org</t>
  </si>
  <si>
    <t>253-502-8940</t>
  </si>
  <si>
    <t>Mason County PUD No. 3</t>
  </si>
  <si>
    <t>Koral Miller, Conservation Manager</t>
  </si>
  <si>
    <t>koral.miller@masonpud3.org</t>
  </si>
  <si>
    <t>360.432.1579</t>
  </si>
  <si>
    <t>Lewis County PUD</t>
  </si>
  <si>
    <t>Luke Canfield</t>
  </si>
  <si>
    <t>lukec@lcpud.org</t>
  </si>
  <si>
    <t>360-345-1490</t>
  </si>
  <si>
    <t>Inland Power &amp; Light</t>
  </si>
  <si>
    <t>Lindsey Hobbs/Energy Services</t>
  </si>
  <si>
    <t>lindseyh@inlandpower.com</t>
  </si>
  <si>
    <t>509.789.4249</t>
  </si>
  <si>
    <t xml:space="preserve">Public Utility District No. 1 of Grays Harbor </t>
  </si>
  <si>
    <t>Melinda James-Saffron/Power Supply &amp; Energy Svcs</t>
  </si>
  <si>
    <t>mjames@ghpud.org</t>
  </si>
  <si>
    <t>360-538-6440</t>
  </si>
  <si>
    <t>Public Utility District No. 2 of Grant County</t>
  </si>
  <si>
    <t>Richard Cole</t>
  </si>
  <si>
    <t>rcole@gcpud.org</t>
  </si>
  <si>
    <t>(509)793-1508</t>
  </si>
  <si>
    <t>Cowlitz County PUD</t>
  </si>
  <si>
    <t>Bob Essex        Power Management</t>
  </si>
  <si>
    <t>bessex@cowlitzpud.org</t>
  </si>
  <si>
    <t>360-501-9510</t>
  </si>
  <si>
    <t>Clark Public Utilities</t>
  </si>
  <si>
    <t>Larry Blaufus/ Energy Resources</t>
  </si>
  <si>
    <t>lblaufus@clarkpud.com</t>
  </si>
  <si>
    <t>360-992-3598</t>
  </si>
  <si>
    <t>PUD #1 of Clallam County</t>
  </si>
  <si>
    <t>Sean Worthington / Finace</t>
  </si>
  <si>
    <t>SWorthington@ClallamPUD.net</t>
  </si>
  <si>
    <t>(360) 565-3240</t>
  </si>
  <si>
    <t>Public Utility District No. 1 of Chelan County</t>
  </si>
  <si>
    <t>Jim White &amp; Griselda Gonzalez/Energy Development &amp; Conservation</t>
  </si>
  <si>
    <t>james.white@chelanpud.org; griselda.gonzalez@chelanpud.org</t>
  </si>
  <si>
    <t>509-661-4829 &amp; 509-661-4344</t>
  </si>
  <si>
    <t>Public Utility District No. 1 of Benton County</t>
  </si>
  <si>
    <t>Chris Johnson - Energy Programs &amp; Renewable Resources</t>
  </si>
  <si>
    <t>johnsonc@bentonpud.org</t>
  </si>
  <si>
    <t>(509)585-5389</t>
  </si>
  <si>
    <t>Avista Utilities</t>
  </si>
  <si>
    <t>Michael Gump / Energy Efficiency</t>
  </si>
  <si>
    <t>michael.gump@avistacorp.com</t>
  </si>
  <si>
    <t>509-495-7991</t>
  </si>
  <si>
    <t>Utility</t>
  </si>
  <si>
    <t>2016 Conservation Acquired (MWh)</t>
  </si>
  <si>
    <t>2017 Conservation Acquired (MWh)</t>
  </si>
  <si>
    <t>2018-19 Conservation Target (MWh)</t>
  </si>
  <si>
    <t>Avista</t>
  </si>
  <si>
    <t>Benton PUD</t>
  </si>
  <si>
    <t>Chelan PUD</t>
  </si>
  <si>
    <t>Clallam PUD</t>
  </si>
  <si>
    <t>Cowlitz PUD</t>
  </si>
  <si>
    <t>Grant PUD</t>
  </si>
  <si>
    <t>Grays Harbor PUD</t>
  </si>
  <si>
    <t xml:space="preserve">Inland Power </t>
  </si>
  <si>
    <t>Lewis PUD</t>
  </si>
  <si>
    <t>Mason PUD #3</t>
  </si>
  <si>
    <t>Pacific Power</t>
  </si>
  <si>
    <t>Peninsula Light</t>
  </si>
  <si>
    <t>Seattle City Light</t>
  </si>
  <si>
    <t>Snohomish PUD</t>
  </si>
  <si>
    <t>Total</t>
  </si>
  <si>
    <t>http://www.commerce.wa.gov/EIA</t>
  </si>
  <si>
    <t>Residential</t>
  </si>
  <si>
    <t>Commercial</t>
  </si>
  <si>
    <t>Industrial</t>
  </si>
  <si>
    <t>Agricultural</t>
  </si>
  <si>
    <t>NEEA</t>
  </si>
  <si>
    <t>Distribution</t>
  </si>
  <si>
    <t>Other</t>
  </si>
  <si>
    <t>NEEA (Northwest Energy Efficiency Alliance) programs include savings in multiple end use sectors.</t>
  </si>
  <si>
    <t>2018 Conservation Acquired (MWh)</t>
  </si>
  <si>
    <t>2018-2019 Conservation Targets and Acquisitions</t>
  </si>
  <si>
    <t>2019 Conservation Acquired (MWh)</t>
  </si>
  <si>
    <t>2018 Conservation as a Percent of 2018-19 Target</t>
  </si>
  <si>
    <t>Source: Utility reports submitted June 1, 2019. Available at:</t>
  </si>
  <si>
    <t>Prior Results</t>
  </si>
  <si>
    <t>2018 Conservation Acquisitions by End Use Sector</t>
  </si>
  <si>
    <t>Incremental Cost of Renewable Energy and RECs</t>
  </si>
  <si>
    <t>(MWh)</t>
  </si>
  <si>
    <t>(% of load)</t>
  </si>
  <si>
    <t>(% of revenue requirement)</t>
  </si>
  <si>
    <t>Note:</t>
  </si>
  <si>
    <t>Water</t>
  </si>
  <si>
    <t>Wind</t>
  </si>
  <si>
    <t>Solar</t>
  </si>
  <si>
    <t>Geothermal</t>
  </si>
  <si>
    <t>Landfill Gas</t>
  </si>
  <si>
    <t xml:space="preserve">Wave, Ocean, Tidal </t>
  </si>
  <si>
    <t>Gas from Sewage Treatment</t>
  </si>
  <si>
    <t>Biodiesel Energy</t>
  </si>
  <si>
    <t>Biomass Energy</t>
  </si>
  <si>
    <t>Qualified Biomass Energy</t>
  </si>
  <si>
    <t>Notes:</t>
  </si>
  <si>
    <t>Utility Name</t>
  </si>
  <si>
    <t>REN_Contact_Name</t>
  </si>
  <si>
    <t>REN_Email</t>
  </si>
  <si>
    <t>REN_ERR_ApprenticeLabor</t>
  </si>
  <si>
    <t>REN_ERR_Biodiesel</t>
  </si>
  <si>
    <t>REN_ERR_Biomass</t>
  </si>
  <si>
    <t>REN_ERR_Geothermal</t>
  </si>
  <si>
    <t>REN_ERR_LandfillGas</t>
  </si>
  <si>
    <t>REN_ERR_QBE</t>
  </si>
  <si>
    <t>REN_ERR_SewageGas</t>
  </si>
  <si>
    <t>REN_ERR_Solar</t>
  </si>
  <si>
    <t>REN_ERR_Water</t>
  </si>
  <si>
    <t>REN_ERR_Wind</t>
  </si>
  <si>
    <t>REN_ERR_WOT</t>
  </si>
  <si>
    <t>REN_Expenditure_Amount_2019</t>
  </si>
  <si>
    <t>REN_Expenditure_Percent_2019</t>
  </si>
  <si>
    <t>REN_Load_2017</t>
  </si>
  <si>
    <t>REN_Load_2018</t>
  </si>
  <si>
    <t>REN_REC_ApprenticeLabor</t>
  </si>
  <si>
    <t>REN_REC_Biodiesel</t>
  </si>
  <si>
    <t>REN_REC_Biomass</t>
  </si>
  <si>
    <t>REN_REC_DistributedGeneration</t>
  </si>
  <si>
    <t>REN_REC_Geothermal</t>
  </si>
  <si>
    <t>REN_REC_LandfillGas</t>
  </si>
  <si>
    <t>REC_REC_QBE</t>
  </si>
  <si>
    <t>REN_REC_SewageGas</t>
  </si>
  <si>
    <t>REN_REC_Solar</t>
  </si>
  <si>
    <t>REN_REC_Wind</t>
  </si>
  <si>
    <t>REN_REC_WOT</t>
  </si>
  <si>
    <t>REN_RetailRevenueRequirement_2019</t>
  </si>
  <si>
    <t>REN_Submittal_Date</t>
  </si>
  <si>
    <t>REN_Total_2019</t>
  </si>
  <si>
    <t>John Lyons, Resource Planning</t>
  </si>
  <si>
    <t>John.Lyons@avistacorp.com</t>
  </si>
  <si>
    <t>Melissa Lyons/Energy Planning &amp; Trading</t>
  </si>
  <si>
    <t>melissa.lyons@chelanpud.org</t>
  </si>
  <si>
    <t>Sean Worthington / Finance</t>
  </si>
  <si>
    <t>sworthington@clallampud.net</t>
  </si>
  <si>
    <t>Dan Bedbury/Energy Resources</t>
  </si>
  <si>
    <t>dbedbury@clarkpud.com</t>
  </si>
  <si>
    <t>Bob Essex       Power Management</t>
  </si>
  <si>
    <t>Phillip Law</t>
  </si>
  <si>
    <t>plaw@gcpud.org</t>
  </si>
  <si>
    <t>PUD #1 of Grays Harbor County</t>
  </si>
  <si>
    <t>Melinda James-Saffron</t>
  </si>
  <si>
    <t>Inland Power and Light Co.</t>
  </si>
  <si>
    <t>Brian Hess</t>
  </si>
  <si>
    <t>bhess@inlandpower.com</t>
  </si>
  <si>
    <t>Matt Samuelson</t>
  </si>
  <si>
    <t>matts@lcpud.org</t>
  </si>
  <si>
    <t>Michele Patterson, Power Supply</t>
  </si>
  <si>
    <t>michelep@masonpud3.org</t>
  </si>
  <si>
    <t>Ariel Son</t>
  </si>
  <si>
    <t>ariel.son@pacificorp.com</t>
  </si>
  <si>
    <t>chris.schaefer@pse.com</t>
  </si>
  <si>
    <t>Eric Espenhorst, Regional Affairs</t>
  </si>
  <si>
    <t>Eric.Espenhorst@Seattle.gov</t>
  </si>
  <si>
    <t>Anna Berg</t>
  </si>
  <si>
    <t>ajberg@snopud.com</t>
  </si>
  <si>
    <t>John Walkowiak</t>
  </si>
  <si>
    <t xml:space="preserve">jwalkowiak@cityoftacoma.org </t>
  </si>
  <si>
    <t>May 31, 2019 Report</t>
  </si>
  <si>
    <t xml:space="preserve">Average Load 2017-2018 </t>
  </si>
  <si>
    <t>2019 Renewable Energy for Washington Qualifying Utilities</t>
  </si>
  <si>
    <t>9% Renewable Target for 2019</t>
  </si>
  <si>
    <t>Qualifying Renewables for 2019</t>
  </si>
  <si>
    <t>Clark Public Utilities intends to comply under the 4% cost cap provision.</t>
  </si>
  <si>
    <t>Seattle City Light intends to comply under the 1% no-growth cost cap provision.</t>
  </si>
  <si>
    <t>Qualified Biomass Energy is from biomass-fired generating units that commenced operation before 1999.</t>
  </si>
  <si>
    <t>Michael Little/Customer Energy Solutions</t>
  </si>
  <si>
    <t>michael.little@seattle.gov</t>
  </si>
  <si>
    <t>206 684 3233</t>
  </si>
  <si>
    <t>Distributed Generation Multiplier</t>
  </si>
  <si>
    <t>Apprentice Labor Multiplier</t>
  </si>
  <si>
    <t>Subtotal</t>
  </si>
  <si>
    <t>2019 Renewable Resources and RECs by Fuel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</si>
</sst>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textRotation="90"/>
    </xf>
    <xf numFmtId="0" fontId="2" fillId="0" borderId="4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64" fontId="0" fillId="0" borderId="0" xfId="1" applyNumberFormat="1" applyFont="1"/>
    <xf numFmtId="9" fontId="0" fillId="0" borderId="0" xfId="2" applyFont="1"/>
    <xf numFmtId="164" fontId="0" fillId="0" borderId="0" xfId="0" applyNumberFormat="1"/>
    <xf numFmtId="0" fontId="4" fillId="0" borderId="4" xfId="0" applyFont="1" applyBorder="1" applyAlignment="1">
      <alignment vertical="center"/>
    </xf>
    <xf numFmtId="164" fontId="0" fillId="0" borderId="4" xfId="1" applyNumberFormat="1" applyFont="1" applyBorder="1"/>
    <xf numFmtId="9" fontId="0" fillId="0" borderId="4" xfId="2" applyFont="1" applyBorder="1"/>
    <xf numFmtId="0" fontId="5" fillId="0" borderId="0" xfId="0" applyFont="1" applyFill="1" applyBorder="1" applyAlignment="1">
      <alignment vertical="center"/>
    </xf>
    <xf numFmtId="164" fontId="0" fillId="0" borderId="0" xfId="0" applyNumberFormat="1" applyFont="1"/>
    <xf numFmtId="0" fontId="0" fillId="0" borderId="0" xfId="0" applyFont="1"/>
    <xf numFmtId="0" fontId="4" fillId="0" borderId="0" xfId="0" applyFont="1" applyFill="1" applyBorder="1" applyAlignment="1">
      <alignment vertical="center"/>
    </xf>
    <xf numFmtId="0" fontId="6" fillId="0" borderId="0" xfId="3" applyAlignment="1">
      <alignment horizontal="left"/>
    </xf>
    <xf numFmtId="0" fontId="6" fillId="0" borderId="0" xfId="3"/>
    <xf numFmtId="0" fontId="2" fillId="0" borderId="2" xfId="0" applyFont="1" applyFill="1" applyBorder="1" applyAlignment="1">
      <alignment horizontal="center" wrapText="1"/>
    </xf>
    <xf numFmtId="9" fontId="0" fillId="0" borderId="0" xfId="0" applyNumberFormat="1"/>
    <xf numFmtId="9" fontId="0" fillId="0" borderId="4" xfId="0" applyNumberFormat="1" applyBorder="1"/>
    <xf numFmtId="164" fontId="0" fillId="0" borderId="4" xfId="0" applyNumberForma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5" fontId="0" fillId="0" borderId="0" xfId="2" applyNumberFormat="1" applyFont="1"/>
    <xf numFmtId="10" fontId="0" fillId="0" borderId="0" xfId="2" applyNumberFormat="1" applyFont="1"/>
    <xf numFmtId="165" fontId="0" fillId="0" borderId="4" xfId="2" applyNumberFormat="1" applyFont="1" applyBorder="1"/>
    <xf numFmtId="0" fontId="4" fillId="0" borderId="0" xfId="0" applyFont="1" applyFill="1" applyBorder="1" applyAlignment="1"/>
    <xf numFmtId="0" fontId="2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0" xfId="0" applyBorder="1"/>
    <xf numFmtId="0" fontId="0" fillId="0" borderId="0" xfId="0" applyFont="1" applyAlignment="1"/>
    <xf numFmtId="9" fontId="0" fillId="0" borderId="8" xfId="2" applyFont="1" applyBorder="1"/>
    <xf numFmtId="9" fontId="0" fillId="0" borderId="5" xfId="2" applyFont="1" applyBorder="1"/>
    <xf numFmtId="9" fontId="0" fillId="0" borderId="9" xfId="2" applyFont="1" applyBorder="1"/>
    <xf numFmtId="9" fontId="0" fillId="0" borderId="7" xfId="2" applyFont="1" applyBorder="1"/>
    <xf numFmtId="9" fontId="0" fillId="0" borderId="0" xfId="2" applyFont="1" applyBorder="1"/>
    <xf numFmtId="9" fontId="0" fillId="0" borderId="10" xfId="2" applyFont="1" applyBorder="1"/>
    <xf numFmtId="9" fontId="0" fillId="0" borderId="11" xfId="2" applyFont="1" applyBorder="1"/>
    <xf numFmtId="9" fontId="0" fillId="0" borderId="12" xfId="2" applyFont="1" applyBorder="1"/>
    <xf numFmtId="9" fontId="0" fillId="0" borderId="9" xfId="0" applyNumberFormat="1" applyBorder="1"/>
    <xf numFmtId="9" fontId="0" fillId="0" borderId="10" xfId="0" applyNumberFormat="1" applyBorder="1"/>
    <xf numFmtId="9" fontId="0" fillId="0" borderId="12" xfId="0" applyNumberFormat="1" applyBorder="1"/>
    <xf numFmtId="0" fontId="5" fillId="0" borderId="6" xfId="0" applyFont="1" applyFill="1" applyBorder="1" applyAlignment="1">
      <alignment vertical="center"/>
    </xf>
    <xf numFmtId="9" fontId="0" fillId="0" borderId="13" xfId="2" applyFont="1" applyBorder="1"/>
    <xf numFmtId="9" fontId="0" fillId="0" borderId="14" xfId="2" applyFont="1" applyBorder="1"/>
    <xf numFmtId="9" fontId="0" fillId="0" borderId="15" xfId="2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63500</xdr:rowOff>
    </xdr:from>
    <xdr:to>
      <xdr:col>3</xdr:col>
      <xdr:colOff>762000</xdr:colOff>
      <xdr:row>18</xdr:row>
      <xdr:rowOff>88900</xdr:rowOff>
    </xdr:to>
    <xdr:sp macro="" textlink="">
      <xdr:nvSpPr>
        <xdr:cNvPr id="2" name="TextBox 1"/>
        <xdr:cNvSpPr txBox="1"/>
      </xdr:nvSpPr>
      <xdr:spPr>
        <a:xfrm>
          <a:off x="3384550" y="1035050"/>
          <a:ext cx="571500" cy="297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 anchorCtr="1"/>
        <a:lstStyle/>
        <a:p>
          <a:r>
            <a:rPr lang="en-US" sz="1100" baseline="0"/>
            <a:t>Reported in 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merce.wa.gov/EI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merce.wa.gov/EI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EI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mmerce.wa.gov/E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activeCell="M4" sqref="M4"/>
    </sheetView>
  </sheetViews>
  <sheetFormatPr defaultRowHeight="14.5" x14ac:dyDescent="0.35"/>
  <cols>
    <col min="1" max="1" width="18.81640625" bestFit="1" customWidth="1"/>
    <col min="2" max="2" width="12.453125" customWidth="1"/>
    <col min="3" max="4" width="14.453125" customWidth="1"/>
    <col min="5" max="5" width="16.90625" customWidth="1"/>
    <col min="6" max="6" width="3.26953125" customWidth="1"/>
    <col min="7" max="7" width="12.7265625" customWidth="1"/>
    <col min="8" max="8" width="13.1796875" customWidth="1"/>
  </cols>
  <sheetData>
    <row r="1" spans="1:9" ht="18.75" customHeight="1" x14ac:dyDescent="0.45">
      <c r="A1" s="49" t="s">
        <v>144</v>
      </c>
      <c r="B1" s="50"/>
      <c r="C1" s="50"/>
      <c r="D1" s="50"/>
      <c r="E1" s="51"/>
      <c r="G1" s="49" t="s">
        <v>148</v>
      </c>
      <c r="H1" s="51"/>
    </row>
    <row r="2" spans="1:9" ht="58" x14ac:dyDescent="0.35">
      <c r="A2" s="2" t="s">
        <v>115</v>
      </c>
      <c r="B2" s="2" t="s">
        <v>118</v>
      </c>
      <c r="C2" s="2" t="s">
        <v>143</v>
      </c>
      <c r="D2" s="2" t="s">
        <v>145</v>
      </c>
      <c r="E2" s="2" t="s">
        <v>146</v>
      </c>
      <c r="G2" s="2" t="s">
        <v>116</v>
      </c>
      <c r="H2" s="2" t="s">
        <v>117</v>
      </c>
    </row>
    <row r="3" spans="1:9" x14ac:dyDescent="0.35">
      <c r="A3" s="4" t="s">
        <v>119</v>
      </c>
      <c r="B3" s="5">
        <f>'Conservation Data'!AY2</f>
        <v>94260</v>
      </c>
      <c r="C3" s="5">
        <f>'Conservation Data'!K2</f>
        <v>51360.465000000004</v>
      </c>
      <c r="D3" s="5"/>
      <c r="E3" s="6">
        <f>(C3+D3)/B3</f>
        <v>0.54488080840229158</v>
      </c>
      <c r="G3" s="7">
        <v>80343.22</v>
      </c>
      <c r="H3" s="7">
        <v>68258.096000000005</v>
      </c>
      <c r="I3" s="7"/>
    </row>
    <row r="4" spans="1:9" x14ac:dyDescent="0.35">
      <c r="A4" s="4" t="s">
        <v>120</v>
      </c>
      <c r="B4" s="5">
        <f>'Conservation Data'!AY3</f>
        <v>19710</v>
      </c>
      <c r="C4" s="5">
        <f>'Conservation Data'!K3</f>
        <v>11602.3</v>
      </c>
      <c r="D4" s="5"/>
      <c r="E4" s="6">
        <f t="shared" ref="E4:E20" si="0">(C4+D4)/B4</f>
        <v>0.58865043125317096</v>
      </c>
      <c r="G4" s="7">
        <v>11734.317999999999</v>
      </c>
      <c r="H4" s="7">
        <v>9344.1899999999987</v>
      </c>
      <c r="I4" s="7"/>
    </row>
    <row r="5" spans="1:9" x14ac:dyDescent="0.35">
      <c r="A5" s="4" t="s">
        <v>121</v>
      </c>
      <c r="B5" s="5">
        <f>'Conservation Data'!AY4</f>
        <v>21199.200000000001</v>
      </c>
      <c r="C5" s="5">
        <f>'Conservation Data'!K4</f>
        <v>17928.044999999998</v>
      </c>
      <c r="D5" s="5"/>
      <c r="E5" s="6">
        <f t="shared" si="0"/>
        <v>0.84569441299671677</v>
      </c>
      <c r="G5" s="7">
        <v>18102.936000000002</v>
      </c>
      <c r="H5" s="7">
        <v>17116.16</v>
      </c>
      <c r="I5" s="7"/>
    </row>
    <row r="6" spans="1:9" x14ac:dyDescent="0.35">
      <c r="A6" s="4" t="s">
        <v>122</v>
      </c>
      <c r="B6" s="5">
        <f>'Conservation Data'!AY5</f>
        <v>9198</v>
      </c>
      <c r="C6" s="5">
        <f>'Conservation Data'!K5</f>
        <v>6743.9337562919955</v>
      </c>
      <c r="D6" s="5"/>
      <c r="E6" s="6">
        <f t="shared" si="0"/>
        <v>0.73319566822048221</v>
      </c>
      <c r="G6" s="7">
        <v>5199.3709094137621</v>
      </c>
      <c r="H6" s="7">
        <v>5827.4318649999841</v>
      </c>
      <c r="I6" s="7"/>
    </row>
    <row r="7" spans="1:9" x14ac:dyDescent="0.35">
      <c r="A7" s="4" t="s">
        <v>95</v>
      </c>
      <c r="B7" s="5">
        <f>'Conservation Data'!AY6</f>
        <v>85760</v>
      </c>
      <c r="C7" s="5">
        <f>'Conservation Data'!K6</f>
        <v>59623.399999999994</v>
      </c>
      <c r="D7" s="5"/>
      <c r="E7" s="6">
        <f t="shared" si="0"/>
        <v>0.69523554104477603</v>
      </c>
      <c r="G7" s="7">
        <v>48792</v>
      </c>
      <c r="H7" s="7">
        <v>114998</v>
      </c>
      <c r="I7" s="7"/>
    </row>
    <row r="8" spans="1:9" x14ac:dyDescent="0.35">
      <c r="A8" s="4" t="s">
        <v>123</v>
      </c>
      <c r="B8" s="5">
        <f>'Conservation Data'!AY7</f>
        <v>61145</v>
      </c>
      <c r="C8" s="5">
        <f>'Conservation Data'!K7</f>
        <v>37692.063612000013</v>
      </c>
      <c r="D8" s="5"/>
      <c r="E8" s="6">
        <f t="shared" si="0"/>
        <v>0.61643738019461958</v>
      </c>
      <c r="G8" s="7">
        <v>121668</v>
      </c>
      <c r="H8" s="7">
        <v>27249</v>
      </c>
      <c r="I8" s="7"/>
    </row>
    <row r="9" spans="1:9" x14ac:dyDescent="0.35">
      <c r="A9" s="4" t="s">
        <v>124</v>
      </c>
      <c r="B9" s="5">
        <f>'Conservation Data'!AY8</f>
        <v>32149</v>
      </c>
      <c r="C9" s="5">
        <f>'Conservation Data'!K8</f>
        <v>85396.010000000009</v>
      </c>
      <c r="D9" s="5"/>
      <c r="E9" s="6">
        <f t="shared" si="0"/>
        <v>2.6562571153068526</v>
      </c>
      <c r="G9" s="7">
        <v>24590.18</v>
      </c>
      <c r="H9" s="7">
        <v>7182.9</v>
      </c>
      <c r="I9" s="7"/>
    </row>
    <row r="10" spans="1:9" x14ac:dyDescent="0.35">
      <c r="A10" s="4" t="s">
        <v>125</v>
      </c>
      <c r="B10" s="5">
        <f>'Conservation Data'!AY9</f>
        <v>12790</v>
      </c>
      <c r="C10" s="5">
        <f>'Conservation Data'!K9</f>
        <v>4953.683</v>
      </c>
      <c r="D10" s="5"/>
      <c r="E10" s="6">
        <f t="shared" si="0"/>
        <v>0.38730906958561379</v>
      </c>
      <c r="G10" s="7">
        <v>8979.3739999999998</v>
      </c>
      <c r="H10" s="7">
        <v>5525.1749999999993</v>
      </c>
      <c r="I10" s="7"/>
    </row>
    <row r="11" spans="1:9" x14ac:dyDescent="0.35">
      <c r="A11" s="4" t="s">
        <v>126</v>
      </c>
      <c r="B11" s="5">
        <f>'Conservation Data'!AY10</f>
        <v>9811</v>
      </c>
      <c r="C11" s="5">
        <f>'Conservation Data'!K10</f>
        <v>6444</v>
      </c>
      <c r="D11" s="5"/>
      <c r="E11" s="6">
        <f t="shared" si="0"/>
        <v>0.65681378045051475</v>
      </c>
      <c r="G11" s="7">
        <v>7307</v>
      </c>
      <c r="H11" s="7">
        <v>6088</v>
      </c>
      <c r="I11" s="7"/>
    </row>
    <row r="12" spans="1:9" x14ac:dyDescent="0.35">
      <c r="A12" s="4" t="s">
        <v>127</v>
      </c>
      <c r="B12" s="5">
        <f>'Conservation Data'!AY11</f>
        <v>10336.799999999999</v>
      </c>
      <c r="C12" s="5">
        <f>'Conservation Data'!K11</f>
        <v>5344</v>
      </c>
      <c r="D12" s="5"/>
      <c r="E12" s="6">
        <f t="shared" si="0"/>
        <v>0.51698784923767516</v>
      </c>
      <c r="G12" s="7">
        <v>5350.08</v>
      </c>
      <c r="H12" s="7">
        <v>7671</v>
      </c>
      <c r="I12" s="7"/>
    </row>
    <row r="13" spans="1:9" x14ac:dyDescent="0.35">
      <c r="A13" s="4" t="s">
        <v>128</v>
      </c>
      <c r="B13" s="5">
        <f>'Conservation Data'!AY12</f>
        <v>5050</v>
      </c>
      <c r="C13" s="5">
        <f>'Conservation Data'!K12</f>
        <v>4451.5920000000006</v>
      </c>
      <c r="D13" s="5"/>
      <c r="E13" s="6">
        <f t="shared" si="0"/>
        <v>0.88150336633663373</v>
      </c>
      <c r="G13" s="7">
        <v>5976.5119999999997</v>
      </c>
      <c r="H13" s="7">
        <v>1682.23603</v>
      </c>
      <c r="I13" s="7"/>
    </row>
    <row r="14" spans="1:9" x14ac:dyDescent="0.35">
      <c r="A14" s="4" t="s">
        <v>129</v>
      </c>
      <c r="B14" s="5">
        <f>'Conservation Data'!AY13</f>
        <v>83484</v>
      </c>
      <c r="C14" s="5">
        <f>'Conservation Data'!K13</f>
        <v>55405.262000000002</v>
      </c>
      <c r="D14" s="5"/>
      <c r="E14" s="6">
        <f t="shared" si="0"/>
        <v>0.6636632408605242</v>
      </c>
      <c r="G14" s="7">
        <v>54960.204000000012</v>
      </c>
      <c r="H14" s="7">
        <v>43729.665000000001</v>
      </c>
      <c r="I14" s="7"/>
    </row>
    <row r="15" spans="1:9" x14ac:dyDescent="0.35">
      <c r="A15" s="4" t="s">
        <v>130</v>
      </c>
      <c r="B15" s="5">
        <f>'Conservation Data'!AY14</f>
        <v>7884</v>
      </c>
      <c r="C15" s="5">
        <f>'Conservation Data'!K14</f>
        <v>6826.7669999999998</v>
      </c>
      <c r="D15" s="5"/>
      <c r="E15" s="6">
        <f t="shared" si="0"/>
        <v>0.86590144596651442</v>
      </c>
      <c r="G15" s="7">
        <v>4462.2259999999997</v>
      </c>
      <c r="H15" s="7">
        <v>3551.4589999999998</v>
      </c>
      <c r="I15" s="7"/>
    </row>
    <row r="16" spans="1:9" x14ac:dyDescent="0.35">
      <c r="A16" s="4" t="s">
        <v>59</v>
      </c>
      <c r="B16" s="5">
        <f>'Conservation Data'!AY15</f>
        <v>520456</v>
      </c>
      <c r="C16" s="5">
        <f>'Conservation Data'!K15</f>
        <v>299918</v>
      </c>
      <c r="D16" s="5"/>
      <c r="E16" s="6">
        <f t="shared" si="0"/>
        <v>0.57626004888021276</v>
      </c>
      <c r="G16" s="7">
        <v>314525</v>
      </c>
      <c r="H16" s="7">
        <v>318629</v>
      </c>
      <c r="I16" s="7"/>
    </row>
    <row r="17" spans="1:9" x14ac:dyDescent="0.35">
      <c r="A17" s="4" t="s">
        <v>131</v>
      </c>
      <c r="B17" s="5">
        <f>'Conservation Data'!AY16</f>
        <v>214620</v>
      </c>
      <c r="C17" s="5">
        <f>'Conservation Data'!K16</f>
        <v>129377.0709572412</v>
      </c>
      <c r="D17" s="5"/>
      <c r="E17" s="6">
        <f t="shared" si="0"/>
        <v>0.60281926641152361</v>
      </c>
      <c r="G17" s="7">
        <v>125725.16198887999</v>
      </c>
      <c r="H17" s="7">
        <v>145336</v>
      </c>
      <c r="I17" s="7"/>
    </row>
    <row r="18" spans="1:9" x14ac:dyDescent="0.35">
      <c r="A18" s="4" t="s">
        <v>132</v>
      </c>
      <c r="B18" s="5">
        <f>'Conservation Data'!AY17</f>
        <v>127983.6</v>
      </c>
      <c r="C18" s="5">
        <f>'Conservation Data'!K17</f>
        <v>76574.174314361153</v>
      </c>
      <c r="D18" s="5"/>
      <c r="E18" s="6">
        <f t="shared" si="0"/>
        <v>0.59831239560663363</v>
      </c>
      <c r="G18" s="7">
        <v>96570.53801843182</v>
      </c>
      <c r="H18" s="7">
        <v>100693</v>
      </c>
      <c r="I18" s="7"/>
    </row>
    <row r="19" spans="1:9" x14ac:dyDescent="0.35">
      <c r="A19" s="8" t="s">
        <v>67</v>
      </c>
      <c r="B19" s="9">
        <f>'Conservation Data'!AY18</f>
        <v>56064</v>
      </c>
      <c r="C19" s="9">
        <f>'Conservation Data'!K18</f>
        <v>73687.149999999994</v>
      </c>
      <c r="D19" s="9"/>
      <c r="E19" s="10">
        <f t="shared" si="0"/>
        <v>1.3143398615867579</v>
      </c>
      <c r="G19" s="20">
        <v>50049</v>
      </c>
      <c r="H19" s="20">
        <v>50417.522543132938</v>
      </c>
      <c r="I19" s="7"/>
    </row>
    <row r="20" spans="1:9" x14ac:dyDescent="0.35">
      <c r="A20" s="11" t="s">
        <v>133</v>
      </c>
      <c r="B20" s="12">
        <f>SUM(B3:B19)</f>
        <v>1371900.6</v>
      </c>
      <c r="C20" s="12">
        <f>SUM(C3:C19)</f>
        <v>933327.91663989448</v>
      </c>
      <c r="D20" s="12">
        <f>SUM(D3:D19)</f>
        <v>0</v>
      </c>
      <c r="E20" s="6">
        <f t="shared" si="0"/>
        <v>0.68031744912123693</v>
      </c>
      <c r="G20" s="7">
        <v>984335.12091672572</v>
      </c>
      <c r="H20" s="7">
        <v>933298.83543813287</v>
      </c>
    </row>
    <row r="21" spans="1:9" x14ac:dyDescent="0.35">
      <c r="A21" s="13"/>
      <c r="B21" s="13"/>
      <c r="C21" s="13"/>
      <c r="D21" s="13"/>
      <c r="E21" s="13"/>
    </row>
    <row r="22" spans="1:9" x14ac:dyDescent="0.35">
      <c r="A22" t="s">
        <v>147</v>
      </c>
      <c r="B22" s="15"/>
      <c r="C22" s="15"/>
      <c r="D22" s="15"/>
      <c r="E22" s="15"/>
    </row>
    <row r="23" spans="1:9" x14ac:dyDescent="0.35">
      <c r="A23" s="16" t="s">
        <v>134</v>
      </c>
    </row>
    <row r="64" ht="30.75" customHeight="1" x14ac:dyDescent="0.35"/>
  </sheetData>
  <mergeCells count="2">
    <mergeCell ref="A1:E1"/>
    <mergeCell ref="G1:H1"/>
  </mergeCells>
  <conditionalFormatting sqref="E3:E1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{43BD1E26-E5F2-43CF-AEE6-8C3BE8EBD313}</x14:id>
        </ext>
      </extLst>
    </cfRule>
  </conditionalFormatting>
  <hyperlinks>
    <hyperlink ref="A23" r:id="rId1"/>
  </hyperlinks>
  <pageMargins left="0.7" right="0.7" top="0.75" bottom="0.75" header="0.3" footer="0.3"/>
  <pageSetup scale="85" orientation="portrait" cellComments="atEnd" r:id="rId2"/>
  <headerFooter>
    <oddFooter>&amp;LPage &amp;P&amp;CEnergy-EIA-2019-Report-Summary-and-Detail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BD1E26-E5F2-43CF-AEE6-8C3BE8EBD3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E3:E19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zoomScaleNormal="100" workbookViewId="0">
      <selection activeCell="M4" sqref="M4"/>
    </sheetView>
  </sheetViews>
  <sheetFormatPr defaultRowHeight="14.5" x14ac:dyDescent="0.35"/>
  <cols>
    <col min="1" max="1" width="19" customWidth="1"/>
    <col min="2" max="2" width="11.453125" customWidth="1"/>
    <col min="3" max="3" width="11.81640625" customWidth="1"/>
    <col min="4" max="4" width="10.54296875" customWidth="1"/>
    <col min="5" max="5" width="12.453125" customWidth="1"/>
    <col min="7" max="7" width="12.7265625" customWidth="1"/>
    <col min="8" max="8" width="13.1796875" customWidth="1"/>
  </cols>
  <sheetData>
    <row r="1" spans="1:9" ht="18.5" x14ac:dyDescent="0.45">
      <c r="A1" s="49" t="s">
        <v>149</v>
      </c>
      <c r="B1" s="50"/>
      <c r="C1" s="50"/>
      <c r="D1" s="50"/>
      <c r="E1" s="50"/>
      <c r="F1" s="50"/>
      <c r="G1" s="50"/>
      <c r="H1" s="51"/>
    </row>
    <row r="2" spans="1:9" x14ac:dyDescent="0.35">
      <c r="A2" s="2" t="s">
        <v>115</v>
      </c>
      <c r="B2" s="17" t="s">
        <v>135</v>
      </c>
      <c r="C2" s="17" t="s">
        <v>136</v>
      </c>
      <c r="D2" s="17" t="s">
        <v>137</v>
      </c>
      <c r="E2" s="17" t="s">
        <v>138</v>
      </c>
      <c r="F2" s="17" t="s">
        <v>139</v>
      </c>
      <c r="G2" s="3" t="s">
        <v>140</v>
      </c>
      <c r="H2" s="3" t="s">
        <v>141</v>
      </c>
    </row>
    <row r="3" spans="1:9" x14ac:dyDescent="0.35">
      <c r="A3" s="4" t="s">
        <v>119</v>
      </c>
      <c r="B3" s="6">
        <f>'Conservation Data'!W2/'Conservation Data'!K2</f>
        <v>0.26494327884297775</v>
      </c>
      <c r="C3" s="6">
        <f>'Conservation Data'!E2/'Conservation Data'!K2</f>
        <v>0.63930213638057987</v>
      </c>
      <c r="D3" s="6">
        <f>'Conservation Data'!J2/'Conservation Data'!K2</f>
        <v>0</v>
      </c>
      <c r="E3" s="6">
        <f>'Conservation Data'!C2/'Conservation Data'!K2</f>
        <v>0</v>
      </c>
      <c r="F3" s="6">
        <f>'Conservation Data'!M2/'Conservation Data'!K2</f>
        <v>8.8511659697785044E-2</v>
      </c>
      <c r="G3" s="6">
        <f>'Conservation Data'!G2/'Conservation Data'!K2</f>
        <v>7.2429250786572898E-3</v>
      </c>
      <c r="H3" s="18">
        <f>1-SUM(B3:G3)</f>
        <v>0</v>
      </c>
      <c r="I3" s="18"/>
    </row>
    <row r="4" spans="1:9" x14ac:dyDescent="0.35">
      <c r="A4" s="4" t="s">
        <v>120</v>
      </c>
      <c r="B4" s="6">
        <f>'Conservation Data'!W3/'Conservation Data'!K3</f>
        <v>0.25915551226911909</v>
      </c>
      <c r="C4" s="6">
        <f>'Conservation Data'!E3/'Conservation Data'!K3</f>
        <v>0.17746481301121331</v>
      </c>
      <c r="D4" s="6">
        <f>'Conservation Data'!J3/'Conservation Data'!K3</f>
        <v>0.24124527033433027</v>
      </c>
      <c r="E4" s="6">
        <f>'Conservation Data'!C3/'Conservation Data'!K3</f>
        <v>1.3402515018573905E-2</v>
      </c>
      <c r="F4" s="6">
        <f>'Conservation Data'!M3/'Conservation Data'!K3</f>
        <v>0.30873188936676349</v>
      </c>
      <c r="G4" s="6">
        <f>'Conservation Data'!G3/'Conservation Data'!K3</f>
        <v>0</v>
      </c>
      <c r="H4" s="18">
        <f t="shared" ref="H4:H20" si="0">1-SUM(B4:G4)</f>
        <v>0</v>
      </c>
      <c r="I4" s="18"/>
    </row>
    <row r="5" spans="1:9" x14ac:dyDescent="0.35">
      <c r="A5" s="4" t="s">
        <v>121</v>
      </c>
      <c r="B5" s="6">
        <f>'Conservation Data'!W4/'Conservation Data'!K4</f>
        <v>0.17805856689895638</v>
      </c>
      <c r="C5" s="6">
        <f>'Conservation Data'!E4/'Conservation Data'!K4</f>
        <v>0.54101381383190417</v>
      </c>
      <c r="D5" s="6">
        <f>'Conservation Data'!J4/'Conservation Data'!K4</f>
        <v>7.6711264390512179E-2</v>
      </c>
      <c r="E5" s="6">
        <f>'Conservation Data'!C4/'Conservation Data'!K4</f>
        <v>4.7857978937469202E-2</v>
      </c>
      <c r="F5" s="6">
        <f>'Conservation Data'!M4/'Conservation Data'!K4</f>
        <v>0.15635837594115812</v>
      </c>
      <c r="G5" s="6">
        <f>'Conservation Data'!G4/'Conservation Data'!K4</f>
        <v>0</v>
      </c>
      <c r="H5" s="18">
        <f t="shared" si="0"/>
        <v>0</v>
      </c>
      <c r="I5" s="18"/>
    </row>
    <row r="6" spans="1:9" x14ac:dyDescent="0.35">
      <c r="A6" s="4" t="s">
        <v>122</v>
      </c>
      <c r="B6" s="6">
        <f>'Conservation Data'!W5/'Conservation Data'!K5</f>
        <v>0.39786050841567944</v>
      </c>
      <c r="C6" s="6">
        <f>'Conservation Data'!E5/'Conservation Data'!K5</f>
        <v>0.30675920683086072</v>
      </c>
      <c r="D6" s="6">
        <f>'Conservation Data'!J5/'Conservation Data'!K5</f>
        <v>9.4015719341912787E-2</v>
      </c>
      <c r="E6" s="6">
        <f>'Conservation Data'!C5/'Conservation Data'!K5</f>
        <v>1.5165169720799945E-3</v>
      </c>
      <c r="F6" s="6">
        <f>'Conservation Data'!M5/'Conservation Data'!K5</f>
        <v>0.1998480484394671</v>
      </c>
      <c r="G6" s="6">
        <f>'Conservation Data'!G5/'Conservation Data'!K5</f>
        <v>0</v>
      </c>
      <c r="H6" s="18">
        <f t="shared" si="0"/>
        <v>0</v>
      </c>
      <c r="I6" s="18"/>
    </row>
    <row r="7" spans="1:9" x14ac:dyDescent="0.35">
      <c r="A7" s="4" t="s">
        <v>95</v>
      </c>
      <c r="B7" s="6">
        <f>'Conservation Data'!W6/'Conservation Data'!K6</f>
        <v>0.23776906382393492</v>
      </c>
      <c r="C7" s="6">
        <f>'Conservation Data'!E6/'Conservation Data'!K6</f>
        <v>0.41091249408789171</v>
      </c>
      <c r="D7" s="6">
        <f>'Conservation Data'!J6/'Conservation Data'!K6</f>
        <v>0.21615338944105839</v>
      </c>
      <c r="E7" s="6">
        <f>'Conservation Data'!C6/'Conservation Data'!K6</f>
        <v>0</v>
      </c>
      <c r="F7" s="6">
        <f>'Conservation Data'!M6/'Conservation Data'!K6</f>
        <v>0.13516505264711506</v>
      </c>
      <c r="G7" s="6">
        <f>'Conservation Data'!G6/'Conservation Data'!K6</f>
        <v>0</v>
      </c>
      <c r="H7" s="18">
        <f t="shared" si="0"/>
        <v>0</v>
      </c>
      <c r="I7" s="18"/>
    </row>
    <row r="8" spans="1:9" x14ac:dyDescent="0.35">
      <c r="A8" s="4" t="s">
        <v>123</v>
      </c>
      <c r="B8" s="6">
        <f>'Conservation Data'!W7/'Conservation Data'!K7</f>
        <v>5.8457342709633785E-2</v>
      </c>
      <c r="C8" s="6">
        <f>'Conservation Data'!E7/'Conservation Data'!K7</f>
        <v>0.17655401117070574</v>
      </c>
      <c r="D8" s="6">
        <f>'Conservation Data'!J7/'Conservation Data'!K7</f>
        <v>0.5632750950054296</v>
      </c>
      <c r="E8" s="6">
        <f>'Conservation Data'!C7/'Conservation Data'!K7</f>
        <v>0</v>
      </c>
      <c r="F8" s="6">
        <f>'Conservation Data'!M7/'Conservation Data'!K7</f>
        <v>0.2017135511142307</v>
      </c>
      <c r="G8" s="6">
        <f>'Conservation Data'!G7/'Conservation Data'!K7</f>
        <v>0</v>
      </c>
      <c r="H8" s="18">
        <f t="shared" si="0"/>
        <v>0</v>
      </c>
      <c r="I8" s="18"/>
    </row>
    <row r="9" spans="1:9" x14ac:dyDescent="0.35">
      <c r="A9" s="4" t="s">
        <v>124</v>
      </c>
      <c r="B9" s="6">
        <f>'Conservation Data'!W8/'Conservation Data'!K8</f>
        <v>1.3033395822591709E-3</v>
      </c>
      <c r="C9" s="6">
        <f>'Conservation Data'!E8/'Conservation Data'!K8</f>
        <v>3.1186351680833797E-2</v>
      </c>
      <c r="D9" s="6">
        <f>'Conservation Data'!J8/'Conservation Data'!K8</f>
        <v>0.91365931499609865</v>
      </c>
      <c r="E9" s="6">
        <f>'Conservation Data'!C8/'Conservation Data'!K8</f>
        <v>1.5188063236209746E-3</v>
      </c>
      <c r="F9" s="6">
        <f>'Conservation Data'!M8/'Conservation Data'!K8</f>
        <v>5.2332187417187287E-2</v>
      </c>
      <c r="G9" s="6">
        <f>'Conservation Data'!G8/'Conservation Data'!K8</f>
        <v>0</v>
      </c>
      <c r="H9" s="18">
        <f t="shared" si="0"/>
        <v>0</v>
      </c>
      <c r="I9" s="18"/>
    </row>
    <row r="10" spans="1:9" x14ac:dyDescent="0.35">
      <c r="A10" s="4" t="s">
        <v>125</v>
      </c>
      <c r="B10" s="6">
        <f>'Conservation Data'!W9/'Conservation Data'!K9</f>
        <v>0.34842762445638931</v>
      </c>
      <c r="C10" s="6">
        <f>'Conservation Data'!E9/'Conservation Data'!K9</f>
        <v>0.27252450348558838</v>
      </c>
      <c r="D10" s="6">
        <f>'Conservation Data'!J9/'Conservation Data'!K9</f>
        <v>4.9907109518311926E-2</v>
      </c>
      <c r="E10" s="6">
        <f>'Conservation Data'!C9/'Conservation Data'!K9</f>
        <v>0</v>
      </c>
      <c r="F10" s="6">
        <f>'Conservation Data'!M9/'Conservation Data'!K9</f>
        <v>0.32914076253971036</v>
      </c>
      <c r="G10" s="6">
        <f>'Conservation Data'!G9/'Conservation Data'!K9</f>
        <v>0</v>
      </c>
      <c r="H10" s="18">
        <f t="shared" si="0"/>
        <v>0</v>
      </c>
      <c r="I10" s="18"/>
    </row>
    <row r="11" spans="1:9" x14ac:dyDescent="0.35">
      <c r="A11" s="4" t="s">
        <v>126</v>
      </c>
      <c r="B11" s="6">
        <f>'Conservation Data'!W10/'Conservation Data'!K10</f>
        <v>0.13826815642458101</v>
      </c>
      <c r="C11" s="6">
        <f>'Conservation Data'!E10/'Conservation Data'!K10</f>
        <v>0.50837988826815639</v>
      </c>
      <c r="D11" s="6">
        <f>'Conservation Data'!J10/'Conservation Data'!K10</f>
        <v>0</v>
      </c>
      <c r="E11" s="6">
        <f>'Conservation Data'!C10/'Conservation Data'!K10</f>
        <v>7.8677839851024209E-2</v>
      </c>
      <c r="F11" s="6">
        <f>'Conservation Data'!M10/'Conservation Data'!K10</f>
        <v>0.27467411545623838</v>
      </c>
      <c r="G11" s="6">
        <f>'Conservation Data'!G10/'Conservation Data'!K10</f>
        <v>0</v>
      </c>
      <c r="H11" s="18">
        <f t="shared" si="0"/>
        <v>0</v>
      </c>
      <c r="I11" s="18"/>
    </row>
    <row r="12" spans="1:9" x14ac:dyDescent="0.35">
      <c r="A12" s="4" t="s">
        <v>127</v>
      </c>
      <c r="B12" s="6">
        <f>'Conservation Data'!W11/'Conservation Data'!K11</f>
        <v>0.38547904191616766</v>
      </c>
      <c r="C12" s="6">
        <f>'Conservation Data'!E11/'Conservation Data'!K11</f>
        <v>0.36994760479041916</v>
      </c>
      <c r="D12" s="6">
        <f>'Conservation Data'!J11/'Conservation Data'!K11</f>
        <v>0.24457335329341318</v>
      </c>
      <c r="E12" s="6">
        <f>'Conservation Data'!C11/'Conservation Data'!K11</f>
        <v>0</v>
      </c>
      <c r="F12" s="6">
        <f>'Conservation Data'!M11/'Conservation Data'!K11</f>
        <v>0</v>
      </c>
      <c r="G12" s="6">
        <f>'Conservation Data'!G11/'Conservation Data'!K11</f>
        <v>0</v>
      </c>
      <c r="H12" s="18">
        <f t="shared" si="0"/>
        <v>0</v>
      </c>
      <c r="I12" s="18"/>
    </row>
    <row r="13" spans="1:9" x14ac:dyDescent="0.35">
      <c r="A13" s="4" t="s">
        <v>128</v>
      </c>
      <c r="B13" s="6">
        <f>'Conservation Data'!W12/'Conservation Data'!K12</f>
        <v>0.36984072215063735</v>
      </c>
      <c r="C13" s="6">
        <f>'Conservation Data'!E12/'Conservation Data'!K12</f>
        <v>0.21375948200104591</v>
      </c>
      <c r="D13" s="6">
        <f>'Conservation Data'!J12/'Conservation Data'!K12</f>
        <v>0.11568220987008691</v>
      </c>
      <c r="E13" s="6">
        <f>'Conservation Data'!C12/'Conservation Data'!K12</f>
        <v>0</v>
      </c>
      <c r="F13" s="6">
        <f>'Conservation Data'!M12/'Conservation Data'!K12</f>
        <v>0.30071758597822978</v>
      </c>
      <c r="G13" s="6">
        <f>'Conservation Data'!G12/'Conservation Data'!K12</f>
        <v>0</v>
      </c>
      <c r="H13" s="18">
        <f t="shared" si="0"/>
        <v>0</v>
      </c>
      <c r="I13" s="18"/>
    </row>
    <row r="14" spans="1:9" x14ac:dyDescent="0.35">
      <c r="A14" s="4" t="s">
        <v>129</v>
      </c>
      <c r="B14" s="6">
        <f>'Conservation Data'!W13/'Conservation Data'!K13</f>
        <v>0.32637510133965253</v>
      </c>
      <c r="C14" s="6">
        <f>'Conservation Data'!E13/'Conservation Data'!K13</f>
        <v>0.46896148600470478</v>
      </c>
      <c r="D14" s="6">
        <f>'Conservation Data'!J13/'Conservation Data'!K13</f>
        <v>0.13892005419990613</v>
      </c>
      <c r="E14" s="6">
        <f>'Conservation Data'!C13/'Conservation Data'!K13</f>
        <v>7.6874286778032012E-3</v>
      </c>
      <c r="F14" s="6">
        <f>'Conservation Data'!M13/'Conservation Data'!K13</f>
        <v>5.8055929777933363E-2</v>
      </c>
      <c r="G14" s="6">
        <f>'Conservation Data'!G13/'Conservation Data'!K13</f>
        <v>0</v>
      </c>
      <c r="H14" s="18">
        <f t="shared" si="0"/>
        <v>0</v>
      </c>
      <c r="I14" s="18"/>
    </row>
    <row r="15" spans="1:9" x14ac:dyDescent="0.35">
      <c r="A15" s="4" t="s">
        <v>130</v>
      </c>
      <c r="B15" s="6">
        <f>'Conservation Data'!W14/'Conservation Data'!K14</f>
        <v>0.36873632863110756</v>
      </c>
      <c r="C15" s="6">
        <f>'Conservation Data'!E14/'Conservation Data'!K14</f>
        <v>0.44648513710809234</v>
      </c>
      <c r="D15" s="6">
        <f>'Conservation Data'!J14/'Conservation Data'!K14</f>
        <v>0</v>
      </c>
      <c r="E15" s="6">
        <f>'Conservation Data'!C14/'Conservation Data'!K14</f>
        <v>0</v>
      </c>
      <c r="F15" s="6">
        <f>'Conservation Data'!M14/'Conservation Data'!K14</f>
        <v>0.18477853426080018</v>
      </c>
      <c r="G15" s="6">
        <f>'Conservation Data'!G14/'Conservation Data'!K14</f>
        <v>0</v>
      </c>
      <c r="H15" s="18">
        <f t="shared" si="0"/>
        <v>0</v>
      </c>
      <c r="I15" s="18"/>
    </row>
    <row r="16" spans="1:9" x14ac:dyDescent="0.35">
      <c r="A16" s="4" t="s">
        <v>59</v>
      </c>
      <c r="B16" s="6">
        <f>'Conservation Data'!W15/'Conservation Data'!K15</f>
        <v>0.44905607532725611</v>
      </c>
      <c r="C16" s="6">
        <f>'Conservation Data'!E15/'Conservation Data'!K15</f>
        <v>0.4521665922018685</v>
      </c>
      <c r="D16" s="6">
        <f>'Conservation Data'!J15/'Conservation Data'!K15</f>
        <v>5.0240732466874279E-2</v>
      </c>
      <c r="E16" s="6">
        <f>'Conservation Data'!C15/'Conservation Data'!K15</f>
        <v>0</v>
      </c>
      <c r="F16" s="6">
        <f>'Conservation Data'!M15/'Conservation Data'!K15</f>
        <v>3.5926486572996616E-2</v>
      </c>
      <c r="G16" s="6">
        <f>'Conservation Data'!G15/'Conservation Data'!K15</f>
        <v>1.2610113431004474E-2</v>
      </c>
      <c r="H16" s="18">
        <f t="shared" si="0"/>
        <v>0</v>
      </c>
      <c r="I16" s="18"/>
    </row>
    <row r="17" spans="1:9" x14ac:dyDescent="0.35">
      <c r="A17" s="4" t="s">
        <v>131</v>
      </c>
      <c r="B17" s="6">
        <f>'Conservation Data'!W16/'Conservation Data'!K16</f>
        <v>0.28384344834470709</v>
      </c>
      <c r="C17" s="6">
        <f>'Conservation Data'!E16/'Conservation Data'!K16</f>
        <v>0.44671338261399446</v>
      </c>
      <c r="D17" s="6">
        <f>'Conservation Data'!J16/'Conservation Data'!K16</f>
        <v>0.11776275260579515</v>
      </c>
      <c r="E17" s="6">
        <f>'Conservation Data'!C16/'Conservation Data'!K16</f>
        <v>0</v>
      </c>
      <c r="F17" s="6">
        <f>'Conservation Data'!M16/'Conservation Data'!K16</f>
        <v>0.15168041643550326</v>
      </c>
      <c r="G17" s="6">
        <f>'Conservation Data'!G16/'Conservation Data'!K16</f>
        <v>0</v>
      </c>
      <c r="H17" s="18">
        <f t="shared" si="0"/>
        <v>0</v>
      </c>
      <c r="I17" s="18"/>
    </row>
    <row r="18" spans="1:9" x14ac:dyDescent="0.35">
      <c r="A18" s="4" t="s">
        <v>132</v>
      </c>
      <c r="B18" s="6">
        <f>'Conservation Data'!W17/'Conservation Data'!K17</f>
        <v>0.31167790267194445</v>
      </c>
      <c r="C18" s="6">
        <f>'Conservation Data'!E17/'Conservation Data'!K17</f>
        <v>0.21131265872187549</v>
      </c>
      <c r="D18" s="6">
        <f>'Conservation Data'!J17/'Conservation Data'!K17</f>
        <v>0.28383582244547678</v>
      </c>
      <c r="E18" s="6">
        <f>'Conservation Data'!C17/'Conservation Data'!K17</f>
        <v>0</v>
      </c>
      <c r="F18" s="6">
        <f>'Conservation Data'!M17/'Conservation Data'!K17</f>
        <v>0.19317361616070333</v>
      </c>
      <c r="G18" s="6">
        <f>'Conservation Data'!G17/'Conservation Data'!K17</f>
        <v>0</v>
      </c>
      <c r="H18" s="18">
        <f t="shared" si="0"/>
        <v>0</v>
      </c>
      <c r="I18" s="18"/>
    </row>
    <row r="19" spans="1:9" x14ac:dyDescent="0.35">
      <c r="A19" s="8" t="s">
        <v>67</v>
      </c>
      <c r="B19" s="10">
        <f>'Conservation Data'!W18/'Conservation Data'!K18</f>
        <v>9.8121504224277914E-2</v>
      </c>
      <c r="C19" s="10">
        <f>'Conservation Data'!E18/'Conservation Data'!K18</f>
        <v>0.6645260537284996</v>
      </c>
      <c r="D19" s="10">
        <f>'Conservation Data'!J18/'Conservation Data'!K18</f>
        <v>0.10519914259134734</v>
      </c>
      <c r="E19" s="10">
        <f>'Conservation Data'!C18/'Conservation Data'!K18</f>
        <v>0</v>
      </c>
      <c r="F19" s="10">
        <f>'Conservation Data'!M18/'Conservation Data'!K18</f>
        <v>0.13215329945587528</v>
      </c>
      <c r="G19" s="10">
        <f>'Conservation Data'!G18/'Conservation Data'!K18</f>
        <v>0</v>
      </c>
      <c r="H19" s="19">
        <f t="shared" si="0"/>
        <v>0</v>
      </c>
      <c r="I19" s="18"/>
    </row>
    <row r="20" spans="1:9" x14ac:dyDescent="0.35">
      <c r="A20" s="11" t="s">
        <v>133</v>
      </c>
      <c r="B20" s="6">
        <f>SUM('Conservation Data'!W2:W18)/SUM('Conservation Data'!$K$2:$K$18)</f>
        <v>0.28757763591350444</v>
      </c>
      <c r="C20" s="6">
        <f>SUM('Conservation Data'!E2:E18)/SUM('Conservation Data'!$K$2:$K$18)</f>
        <v>0.40245325727112652</v>
      </c>
      <c r="D20" s="6">
        <f>SUM('Conservation Data'!J2:J18)/SUM('Conservation Data'!$K$2:$K$18)</f>
        <v>0.19982933212941884</v>
      </c>
      <c r="E20" s="6">
        <f>SUM('Conservation Data'!C2:C18)/SUM('Conservation Data'!$K$2:$K$18)</f>
        <v>2.2353893554487732E-3</v>
      </c>
      <c r="F20" s="6">
        <f>SUM('Conservation Data'!M2:M18)/SUM('Conservation Data'!$K$2:$K$18)</f>
        <v>0.1034536452144712</v>
      </c>
      <c r="G20" s="6">
        <f>SUM('Conservation Data'!G2:G18)/SUM('Conservation Data'!$K$2:$K$18)</f>
        <v>4.4507401160301264E-3</v>
      </c>
      <c r="H20" s="18">
        <f t="shared" si="0"/>
        <v>0</v>
      </c>
    </row>
    <row r="22" spans="1:9" x14ac:dyDescent="0.35">
      <c r="A22" s="14" t="s">
        <v>142</v>
      </c>
    </row>
    <row r="24" spans="1:9" x14ac:dyDescent="0.35">
      <c r="A24" t="s">
        <v>147</v>
      </c>
    </row>
    <row r="25" spans="1:9" x14ac:dyDescent="0.35">
      <c r="A25" s="16" t="s">
        <v>134</v>
      </c>
    </row>
    <row r="65" ht="30.75" customHeight="1" x14ac:dyDescent="0.35"/>
  </sheetData>
  <mergeCells count="1">
    <mergeCell ref="A1:H1"/>
  </mergeCells>
  <hyperlinks>
    <hyperlink ref="A25" r:id="rId1"/>
  </hyperlinks>
  <pageMargins left="0.7" right="0.7" top="0.75" bottom="0.75" header="0.3" footer="0.3"/>
  <pageSetup scale="91" orientation="portrait" cellComments="atEnd" r:id="rId2"/>
  <headerFooter>
    <oddFooter>&amp;LPage &amp;P&amp;CEnergy-EIA-2019-Report-Summary-and-Detail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topLeftCell="A3" zoomScaleNormal="100" workbookViewId="0">
      <selection activeCell="F27" sqref="F27"/>
    </sheetView>
  </sheetViews>
  <sheetFormatPr defaultRowHeight="14.5" x14ac:dyDescent="0.35"/>
  <cols>
    <col min="1" max="1" width="19.81640625" customWidth="1"/>
    <col min="2" max="2" width="13.26953125" customWidth="1"/>
    <col min="3" max="3" width="13.54296875" customWidth="1"/>
    <col min="4" max="4" width="12.81640625" customWidth="1"/>
    <col min="5" max="5" width="14.26953125" customWidth="1"/>
    <col min="6" max="6" width="16.1796875" customWidth="1"/>
    <col min="7" max="7" width="3.54296875" customWidth="1"/>
  </cols>
  <sheetData>
    <row r="1" spans="1:8" ht="18.5" x14ac:dyDescent="0.45">
      <c r="A1" s="49" t="s">
        <v>229</v>
      </c>
      <c r="B1" s="50"/>
      <c r="C1" s="50"/>
      <c r="D1" s="50"/>
      <c r="E1" s="50"/>
      <c r="F1" s="51"/>
    </row>
    <row r="2" spans="1:8" ht="43.5" x14ac:dyDescent="0.35">
      <c r="A2" s="52" t="s">
        <v>115</v>
      </c>
      <c r="B2" s="21" t="s">
        <v>228</v>
      </c>
      <c r="C2" s="21" t="s">
        <v>230</v>
      </c>
      <c r="D2" s="21" t="s">
        <v>231</v>
      </c>
      <c r="E2" s="21" t="s">
        <v>231</v>
      </c>
      <c r="F2" s="22" t="s">
        <v>150</v>
      </c>
    </row>
    <row r="3" spans="1:8" ht="29" x14ac:dyDescent="0.35">
      <c r="A3" s="53"/>
      <c r="B3" s="24" t="s">
        <v>151</v>
      </c>
      <c r="C3" s="24" t="s">
        <v>151</v>
      </c>
      <c r="D3" s="24" t="s">
        <v>151</v>
      </c>
      <c r="E3" s="24" t="s">
        <v>152</v>
      </c>
      <c r="F3" s="3" t="s">
        <v>153</v>
      </c>
    </row>
    <row r="4" spans="1:8" x14ac:dyDescent="0.35">
      <c r="A4" s="4" t="s">
        <v>119</v>
      </c>
      <c r="B4" s="5">
        <f>AVERAGE('Renewable Data'!Q2,'Renewable Data'!R2)</f>
        <v>5712706.5</v>
      </c>
      <c r="C4" s="5">
        <f>ROUND(B4*0.09,0)</f>
        <v>514144</v>
      </c>
      <c r="D4" s="5">
        <f>'Renewable Data'!AF2</f>
        <v>514144.6</v>
      </c>
      <c r="E4" s="25">
        <f>D4/B4</f>
        <v>9.0000177674102455E-2</v>
      </c>
      <c r="F4" s="25">
        <f>'Renewable Data'!P2</f>
        <v>-6.5262726142860548E-3</v>
      </c>
      <c r="H4" s="26"/>
    </row>
    <row r="5" spans="1:8" x14ac:dyDescent="0.35">
      <c r="A5" s="4" t="s">
        <v>120</v>
      </c>
      <c r="B5" s="5">
        <f>AVERAGE('Renewable Data'!Q3,'Renewable Data'!R3)</f>
        <v>1762973.5</v>
      </c>
      <c r="C5" s="5">
        <f t="shared" ref="C5:C20" si="0">ROUND(B5*0.09,0)</f>
        <v>158668</v>
      </c>
      <c r="D5" s="5">
        <f>'Renewable Data'!AF3</f>
        <v>158668</v>
      </c>
      <c r="E5" s="25">
        <f t="shared" ref="E5:E21" si="1">D5/B5</f>
        <v>9.00002183810477E-2</v>
      </c>
      <c r="F5" s="25">
        <f>'Renewable Data'!P3</f>
        <v>2.7105387691683677E-2</v>
      </c>
      <c r="H5" s="26"/>
    </row>
    <row r="6" spans="1:8" x14ac:dyDescent="0.35">
      <c r="A6" s="4" t="s">
        <v>121</v>
      </c>
      <c r="B6" s="5">
        <f>AVERAGE('Renewable Data'!Q4,'Renewable Data'!R4)</f>
        <v>1701676.9739999999</v>
      </c>
      <c r="C6" s="5">
        <f t="shared" si="0"/>
        <v>153151</v>
      </c>
      <c r="D6" s="5">
        <f>'Renewable Data'!AF4</f>
        <v>153151</v>
      </c>
      <c r="E6" s="25">
        <f t="shared" si="1"/>
        <v>9.0000042511005976E-2</v>
      </c>
      <c r="F6" s="25">
        <f>'Renewable Data'!P4</f>
        <v>2.187441752512845E-4</v>
      </c>
      <c r="H6" s="26"/>
    </row>
    <row r="7" spans="1:8" x14ac:dyDescent="0.35">
      <c r="A7" s="4" t="s">
        <v>122</v>
      </c>
      <c r="B7" s="5">
        <f>AVERAGE('Renewable Data'!Q5,'Renewable Data'!R5)</f>
        <v>641813.5</v>
      </c>
      <c r="C7" s="5">
        <f t="shared" si="0"/>
        <v>57763</v>
      </c>
      <c r="D7" s="5">
        <f>'Renewable Data'!AF5</f>
        <v>57764</v>
      </c>
      <c r="E7" s="25">
        <f t="shared" si="1"/>
        <v>9.0001223096740718E-2</v>
      </c>
      <c r="F7" s="25">
        <f>'Renewable Data'!P5</f>
        <v>9.7511309847974469E-3</v>
      </c>
      <c r="H7" s="26"/>
    </row>
    <row r="8" spans="1:8" x14ac:dyDescent="0.35">
      <c r="A8" s="4" t="s">
        <v>95</v>
      </c>
      <c r="B8" s="5">
        <f>AVERAGE('Renewable Data'!Q6,'Renewable Data'!R6)</f>
        <v>4551641.4866799992</v>
      </c>
      <c r="C8" s="5">
        <f t="shared" si="0"/>
        <v>409648</v>
      </c>
      <c r="D8" s="5">
        <f>'Renewable Data'!AF6</f>
        <v>181208</v>
      </c>
      <c r="E8" s="25">
        <f t="shared" si="1"/>
        <v>3.9811571392494367E-2</v>
      </c>
      <c r="F8" s="25">
        <f>'Renewable Data'!P6</f>
        <v>4.0000122418801361E-2</v>
      </c>
      <c r="H8" s="26"/>
    </row>
    <row r="9" spans="1:8" x14ac:dyDescent="0.35">
      <c r="A9" s="4" t="s">
        <v>123</v>
      </c>
      <c r="B9" s="5">
        <f>AVERAGE('Renewable Data'!Q7,'Renewable Data'!R7)</f>
        <v>4879911.5</v>
      </c>
      <c r="C9" s="5">
        <f t="shared" si="0"/>
        <v>439192</v>
      </c>
      <c r="D9" s="5">
        <f>'Renewable Data'!AF7</f>
        <v>439193.8</v>
      </c>
      <c r="E9" s="25">
        <f t="shared" si="1"/>
        <v>9.0000361686887145E-2</v>
      </c>
      <c r="F9" s="25">
        <f>'Renewable Data'!P7</f>
        <v>3.0496272944569369E-2</v>
      </c>
      <c r="H9" s="26"/>
    </row>
    <row r="10" spans="1:8" x14ac:dyDescent="0.35">
      <c r="A10" s="4" t="s">
        <v>124</v>
      </c>
      <c r="B10" s="5">
        <f>AVERAGE('Renewable Data'!Q8,'Renewable Data'!R8)</f>
        <v>4799853.9814999998</v>
      </c>
      <c r="C10" s="5">
        <f t="shared" si="0"/>
        <v>431987</v>
      </c>
      <c r="D10" s="5">
        <f>'Renewable Data'!AF8</f>
        <v>431987</v>
      </c>
      <c r="E10" s="25">
        <f t="shared" si="1"/>
        <v>9.0000029514439514E-2</v>
      </c>
      <c r="F10" s="25">
        <f>'Renewable Data'!P8</f>
        <v>-1.1750507445287958E-2</v>
      </c>
      <c r="H10" s="26"/>
    </row>
    <row r="11" spans="1:8" x14ac:dyDescent="0.35">
      <c r="A11" s="4" t="s">
        <v>125</v>
      </c>
      <c r="B11" s="5">
        <f>AVERAGE('Renewable Data'!Q9,'Renewable Data'!R9)</f>
        <v>915062</v>
      </c>
      <c r="C11" s="5">
        <f t="shared" si="0"/>
        <v>82356</v>
      </c>
      <c r="D11" s="5">
        <f>'Renewable Data'!AF9</f>
        <v>83000</v>
      </c>
      <c r="E11" s="25">
        <f t="shared" si="1"/>
        <v>9.0704236434252544E-2</v>
      </c>
      <c r="F11" s="25">
        <f>'Renewable Data'!P9</f>
        <v>9.3734109944739307E-3</v>
      </c>
      <c r="H11" s="26"/>
    </row>
    <row r="12" spans="1:8" x14ac:dyDescent="0.35">
      <c r="A12" s="4" t="s">
        <v>126</v>
      </c>
      <c r="B12" s="5">
        <f>AVERAGE('Renewable Data'!Q10,'Renewable Data'!R10)</f>
        <v>905946.23849999998</v>
      </c>
      <c r="C12" s="5">
        <f t="shared" si="0"/>
        <v>81535</v>
      </c>
      <c r="D12" s="5">
        <f>'Renewable Data'!AF10</f>
        <v>81535</v>
      </c>
      <c r="E12" s="25">
        <f t="shared" si="1"/>
        <v>8.9999821771984762E-2</v>
      </c>
      <c r="F12" s="25">
        <f>'Renewable Data'!P10</f>
        <v>1.1445288381170373E-2</v>
      </c>
      <c r="H12" s="26"/>
    </row>
    <row r="13" spans="1:8" x14ac:dyDescent="0.35">
      <c r="A13" s="4" t="s">
        <v>127</v>
      </c>
      <c r="B13" s="5">
        <f>AVERAGE('Renewable Data'!Q11,'Renewable Data'!R11)</f>
        <v>938354</v>
      </c>
      <c r="C13" s="5">
        <f t="shared" si="0"/>
        <v>84452</v>
      </c>
      <c r="D13" s="5">
        <f>'Renewable Data'!AF11</f>
        <v>84452</v>
      </c>
      <c r="E13" s="25">
        <f t="shared" si="1"/>
        <v>9.0000149197424426E-2</v>
      </c>
      <c r="F13" s="25">
        <f>'Renewable Data'!P11</f>
        <v>1.9180549364612214E-2</v>
      </c>
      <c r="H13" s="26"/>
    </row>
    <row r="14" spans="1:8" x14ac:dyDescent="0.35">
      <c r="A14" s="4" t="s">
        <v>128</v>
      </c>
      <c r="B14" s="5">
        <f>AVERAGE('Renewable Data'!Q12,'Renewable Data'!R12)</f>
        <v>647590.76399999997</v>
      </c>
      <c r="C14" s="5">
        <f t="shared" si="0"/>
        <v>58283</v>
      </c>
      <c r="D14" s="5">
        <f>'Renewable Data'!AF12</f>
        <v>58283</v>
      </c>
      <c r="E14" s="25">
        <f t="shared" si="1"/>
        <v>8.9999739403324786E-2</v>
      </c>
      <c r="F14" s="25">
        <f>'Renewable Data'!P12</f>
        <v>2.3288864476761571E-2</v>
      </c>
      <c r="G14" s="7"/>
      <c r="H14" s="26"/>
    </row>
    <row r="15" spans="1:8" x14ac:dyDescent="0.35">
      <c r="A15" s="4" t="s">
        <v>129</v>
      </c>
      <c r="B15" s="5">
        <f>AVERAGE('Renewable Data'!Q13,'Renewable Data'!R13)</f>
        <v>4085207</v>
      </c>
      <c r="C15" s="5">
        <f t="shared" si="0"/>
        <v>367669</v>
      </c>
      <c r="D15" s="5">
        <f>'Renewable Data'!AF13</f>
        <v>367669</v>
      </c>
      <c r="E15" s="25">
        <f t="shared" si="1"/>
        <v>9.0000090570685892E-2</v>
      </c>
      <c r="F15" s="25">
        <f>'Renewable Data'!P13</f>
        <v>3.191217113233686E-4</v>
      </c>
      <c r="H15" s="26"/>
    </row>
    <row r="16" spans="1:8" x14ac:dyDescent="0.35">
      <c r="A16" s="4" t="s">
        <v>130</v>
      </c>
      <c r="B16" s="5">
        <f>AVERAGE('Renewable Data'!Q14,'Renewable Data'!R14)</f>
        <v>593869</v>
      </c>
      <c r="C16" s="5">
        <f t="shared" si="0"/>
        <v>53448</v>
      </c>
      <c r="D16" s="5">
        <f>'Renewable Data'!AF14</f>
        <v>53447.6</v>
      </c>
      <c r="E16" s="25">
        <f t="shared" si="1"/>
        <v>8.9998972837443944E-2</v>
      </c>
      <c r="F16" s="25">
        <f>'Renewable Data'!P14</f>
        <v>3.7309330836221436E-3</v>
      </c>
      <c r="H16" s="26"/>
    </row>
    <row r="17" spans="1:8" x14ac:dyDescent="0.35">
      <c r="A17" s="4" t="s">
        <v>59</v>
      </c>
      <c r="B17" s="5">
        <f>AVERAGE('Renewable Data'!Q15,'Renewable Data'!R15)</f>
        <v>21006796</v>
      </c>
      <c r="C17" s="5">
        <f t="shared" si="0"/>
        <v>1890612</v>
      </c>
      <c r="D17" s="5">
        <f>'Renewable Data'!AF15</f>
        <v>1890611.6</v>
      </c>
      <c r="E17" s="25">
        <f>D17/B17</f>
        <v>8.9999998095854322E-2</v>
      </c>
      <c r="F17" s="25">
        <f>'Renewable Data'!P15</f>
        <v>1.3930860671620077E-2</v>
      </c>
      <c r="H17" s="26"/>
    </row>
    <row r="18" spans="1:8" x14ac:dyDescent="0.35">
      <c r="A18" s="4" t="s">
        <v>131</v>
      </c>
      <c r="B18" s="5">
        <f>AVERAGE('Renewable Data'!Q16,'Renewable Data'!R16)</f>
        <v>9241360.5</v>
      </c>
      <c r="C18" s="5">
        <f t="shared" si="0"/>
        <v>831722</v>
      </c>
      <c r="D18" s="5">
        <f>'Renewable Data'!AF16</f>
        <v>551558</v>
      </c>
      <c r="E18" s="25">
        <f t="shared" si="1"/>
        <v>5.9683636408297241E-2</v>
      </c>
      <c r="F18" s="25">
        <f>'Renewable Data'!P16</f>
        <v>2.5379670045188426E-2</v>
      </c>
      <c r="H18" s="26"/>
    </row>
    <row r="19" spans="1:8" x14ac:dyDescent="0.35">
      <c r="A19" s="4" t="s">
        <v>132</v>
      </c>
      <c r="B19" s="5">
        <f>AVERAGE('Renewable Data'!Q17,'Renewable Data'!R17)</f>
        <v>6540763.5</v>
      </c>
      <c r="C19" s="5">
        <f t="shared" si="0"/>
        <v>588669</v>
      </c>
      <c r="D19" s="5">
        <f>'Renewable Data'!AF17</f>
        <v>588669</v>
      </c>
      <c r="E19" s="25">
        <f t="shared" si="1"/>
        <v>9.0000043572894817E-2</v>
      </c>
      <c r="F19" s="25">
        <f>'Renewable Data'!P17</f>
        <v>5.6481495429523139E-2</v>
      </c>
      <c r="H19" s="26"/>
    </row>
    <row r="20" spans="1:8" x14ac:dyDescent="0.35">
      <c r="A20" s="8" t="s">
        <v>67</v>
      </c>
      <c r="B20" s="9">
        <f>AVERAGE('Renewable Data'!Q18,'Renewable Data'!R18)</f>
        <v>4683870.5</v>
      </c>
      <c r="C20" s="9">
        <f t="shared" si="0"/>
        <v>421548</v>
      </c>
      <c r="D20" s="9">
        <f>'Renewable Data'!AF18</f>
        <v>421547.6</v>
      </c>
      <c r="E20" s="27">
        <f t="shared" si="1"/>
        <v>8.9999840943510281E-2</v>
      </c>
      <c r="F20" s="27">
        <f>'Renewable Data'!P18</f>
        <v>2.3393557029743267E-3</v>
      </c>
      <c r="H20" s="26"/>
    </row>
    <row r="21" spans="1:8" x14ac:dyDescent="0.35">
      <c r="A21" s="11" t="s">
        <v>133</v>
      </c>
      <c r="B21" s="12">
        <f>SUM(B4:B20)</f>
        <v>73609396.944680005</v>
      </c>
      <c r="C21" s="12">
        <f>SUM(C4:C20)</f>
        <v>6624847</v>
      </c>
      <c r="D21" s="12">
        <f>SUM(D4:D20)</f>
        <v>6116889.2000000002</v>
      </c>
      <c r="E21" s="25">
        <f t="shared" si="1"/>
        <v>8.3099297832816818E-2</v>
      </c>
      <c r="F21" s="25">
        <f>'Renewable Data'!P19</f>
        <v>1.8130274646224565E-2</v>
      </c>
      <c r="H21" s="26"/>
    </row>
    <row r="22" spans="1:8" x14ac:dyDescent="0.35">
      <c r="A22" s="13"/>
      <c r="B22" s="13"/>
      <c r="C22" s="13"/>
      <c r="D22" s="13"/>
    </row>
    <row r="23" spans="1:8" x14ac:dyDescent="0.35">
      <c r="A23" s="28" t="s">
        <v>154</v>
      </c>
      <c r="B23" s="13"/>
      <c r="C23" s="13"/>
      <c r="D23" s="13"/>
    </row>
    <row r="24" spans="1:8" x14ac:dyDescent="0.35">
      <c r="A24" s="14" t="s">
        <v>232</v>
      </c>
    </row>
    <row r="25" spans="1:8" x14ac:dyDescent="0.35">
      <c r="A25" s="14" t="s">
        <v>233</v>
      </c>
    </row>
    <row r="26" spans="1:8" x14ac:dyDescent="0.35">
      <c r="A26" s="14"/>
    </row>
    <row r="27" spans="1:8" x14ac:dyDescent="0.35">
      <c r="A27" t="s">
        <v>147</v>
      </c>
    </row>
    <row r="28" spans="1:8" x14ac:dyDescent="0.35">
      <c r="A28" s="16" t="s">
        <v>134</v>
      </c>
    </row>
    <row r="44" spans="1:5" x14ac:dyDescent="0.35">
      <c r="A44" s="29"/>
      <c r="B44" s="12"/>
      <c r="C44" s="12"/>
      <c r="D44" s="12"/>
      <c r="E44" s="18"/>
    </row>
    <row r="45" spans="1:5" x14ac:dyDescent="0.35">
      <c r="A45" s="29"/>
      <c r="B45" s="12"/>
      <c r="C45" s="12"/>
      <c r="D45" s="12"/>
      <c r="E45" s="18"/>
    </row>
    <row r="46" spans="1:5" x14ac:dyDescent="0.35">
      <c r="A46" s="13"/>
      <c r="B46" s="13"/>
      <c r="C46" s="13"/>
      <c r="D46" s="12"/>
    </row>
    <row r="47" spans="1:5" x14ac:dyDescent="0.35">
      <c r="A47" s="13"/>
      <c r="B47" s="13"/>
      <c r="C47" s="13"/>
      <c r="D47" s="12"/>
    </row>
    <row r="68" ht="30.75" customHeight="1" x14ac:dyDescent="0.35"/>
  </sheetData>
  <mergeCells count="2">
    <mergeCell ref="A1:F1"/>
    <mergeCell ref="A2:A3"/>
  </mergeCells>
  <conditionalFormatting sqref="E4:E2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{F1378B59-75AE-4946-8914-A13C00D85F31}</x14:id>
        </ext>
      </extLst>
    </cfRule>
  </conditionalFormatting>
  <conditionalFormatting sqref="F4:F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{684F59C0-51CD-4F6F-81E6-0C1E3B512009}</x14:id>
        </ext>
      </extLst>
    </cfRule>
  </conditionalFormatting>
  <hyperlinks>
    <hyperlink ref="A28" r:id="rId1"/>
  </hyperlinks>
  <pageMargins left="0.7" right="0.7" top="0.75" bottom="0.75" header="0.3" footer="0.3"/>
  <pageSetup orientation="portrait" cellComments="atEnd" r:id="rId2"/>
  <headerFooter>
    <oddFooter>&amp;LPage &amp;P&amp;CEnergy-EIA-2019-Report-Summary-and-Detail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378B59-75AE-4946-8914-A13C00D85F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E4:E21</xm:sqref>
        </x14:conditionalFormatting>
        <x14:conditionalFormatting xmlns:xm="http://schemas.microsoft.com/office/excel/2006/main">
          <x14:cfRule type="dataBar" id="{684F59C0-51CD-4F6F-81E6-0C1E3B51200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F4:F21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3" zoomScaleNormal="100" workbookViewId="0">
      <selection activeCell="M16" sqref="M16"/>
    </sheetView>
  </sheetViews>
  <sheetFormatPr defaultRowHeight="14.5" x14ac:dyDescent="0.35"/>
  <cols>
    <col min="1" max="1" width="19.81640625" customWidth="1"/>
    <col min="5" max="5" width="11.36328125" customWidth="1"/>
    <col min="8" max="8" width="10.36328125" customWidth="1"/>
    <col min="13" max="13" width="11.36328125" customWidth="1"/>
    <col min="14" max="14" width="12" customWidth="1"/>
  </cols>
  <sheetData>
    <row r="1" spans="1:15" ht="18.5" x14ac:dyDescent="0.45">
      <c r="A1" s="49" t="s">
        <v>241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</row>
    <row r="2" spans="1:15" x14ac:dyDescent="0.35">
      <c r="A2" s="32"/>
    </row>
    <row r="3" spans="1:15" ht="43.5" x14ac:dyDescent="0.35">
      <c r="A3" s="31" t="s">
        <v>115</v>
      </c>
      <c r="B3" s="23" t="s">
        <v>155</v>
      </c>
      <c r="C3" s="23" t="s">
        <v>156</v>
      </c>
      <c r="D3" s="23" t="s">
        <v>157</v>
      </c>
      <c r="E3" s="23" t="s">
        <v>158</v>
      </c>
      <c r="F3" s="23" t="s">
        <v>159</v>
      </c>
      <c r="G3" s="23" t="s">
        <v>160</v>
      </c>
      <c r="H3" s="23" t="s">
        <v>161</v>
      </c>
      <c r="I3" s="23" t="s">
        <v>162</v>
      </c>
      <c r="J3" s="23" t="s">
        <v>163</v>
      </c>
      <c r="K3" s="23" t="s">
        <v>164</v>
      </c>
      <c r="L3" s="23" t="s">
        <v>240</v>
      </c>
      <c r="M3" s="23" t="s">
        <v>239</v>
      </c>
      <c r="N3" s="30" t="s">
        <v>238</v>
      </c>
      <c r="O3" s="23" t="s">
        <v>133</v>
      </c>
    </row>
    <row r="4" spans="1:15" x14ac:dyDescent="0.35">
      <c r="A4" s="4" t="s">
        <v>119</v>
      </c>
      <c r="B4" s="34">
        <f>'Renewable Data'!L2/'Renewable Data'!$AF2</f>
        <v>0.30663941622648572</v>
      </c>
      <c r="C4" s="35">
        <f>('Renewable Data'!M2+'Renewable Data'!AB2)/'Renewable Data'!$AF2</f>
        <v>0.57780048647792859</v>
      </c>
      <c r="D4" s="35">
        <f>('Renewable Data'!K2+'Renewable Data'!AA2)/'Renewable Data'!$AF2</f>
        <v>0</v>
      </c>
      <c r="E4" s="35">
        <f>('Renewable Data'!G2+'Renewable Data'!W2)/'Renewable Data'!$AF2</f>
        <v>0</v>
      </c>
      <c r="F4" s="35">
        <f>('Renewable Data'!H2+'Renewable Data'!X2)/'Renewable Data'!$AF2</f>
        <v>0</v>
      </c>
      <c r="G4" s="35">
        <f>('Renewable Data'!N2+'Renewable Data'!AC2)/'Renewable Data'!$AF2</f>
        <v>0</v>
      </c>
      <c r="H4" s="35">
        <f>('Renewable Data'!J2+'Renewable Data'!Z2)/'Renewable Data'!$AF2</f>
        <v>0</v>
      </c>
      <c r="I4" s="35">
        <f>('Renewable Data'!E2+'Renewable Data'!T2)/'Renewable Data'!$AF2</f>
        <v>0</v>
      </c>
      <c r="J4" s="35">
        <f>('Renewable Data'!F2+'Renewable Data'!U2)/'Renewable Data'!$AF2</f>
        <v>0</v>
      </c>
      <c r="K4" s="36">
        <f>('Renewable Data'!I2+'Renewable Data'!Y2)/'Renewable Data'!$AF2</f>
        <v>0</v>
      </c>
      <c r="L4" s="46">
        <f>SUM(B4:K4)</f>
        <v>0.8844399027044143</v>
      </c>
      <c r="M4" s="34">
        <f>('Renewable Data'!D2+'Renewable Data'!S2)/'Renewable Data'!$AF2</f>
        <v>0.11556009729558574</v>
      </c>
      <c r="N4" s="36">
        <f>'Renewable Data'!V2/'Renewable Data'!AF2</f>
        <v>0</v>
      </c>
      <c r="O4" s="42">
        <f>SUM(L4:N4)</f>
        <v>1</v>
      </c>
    </row>
    <row r="5" spans="1:15" x14ac:dyDescent="0.35">
      <c r="A5" s="4" t="s">
        <v>120</v>
      </c>
      <c r="B5" s="37">
        <f>'Renewable Data'!L3/'Renewable Data'!$AF3</f>
        <v>0</v>
      </c>
      <c r="C5" s="38">
        <f>('Renewable Data'!M3+'Renewable Data'!AB3)/'Renewable Data'!$AF3</f>
        <v>0.6024025008193209</v>
      </c>
      <c r="D5" s="38">
        <f>('Renewable Data'!K3+'Renewable Data'!AA3)/'Renewable Data'!$AF3</f>
        <v>0</v>
      </c>
      <c r="E5" s="38">
        <f>('Renewable Data'!G3+'Renewable Data'!W3)/'Renewable Data'!$AF3</f>
        <v>0</v>
      </c>
      <c r="F5" s="38">
        <f>('Renewable Data'!H3+'Renewable Data'!X3)/'Renewable Data'!$AF3</f>
        <v>0.19879874959033958</v>
      </c>
      <c r="G5" s="38">
        <f>('Renewable Data'!N3+'Renewable Data'!AC3)/'Renewable Data'!$AF3</f>
        <v>0</v>
      </c>
      <c r="H5" s="38">
        <f>('Renewable Data'!J3+'Renewable Data'!Z3)/'Renewable Data'!$AF3</f>
        <v>0</v>
      </c>
      <c r="I5" s="38">
        <f>('Renewable Data'!E3+'Renewable Data'!T3)/'Renewable Data'!$AF3</f>
        <v>0</v>
      </c>
      <c r="J5" s="38">
        <f>('Renewable Data'!F3+'Renewable Data'!U3)/'Renewable Data'!$AF3</f>
        <v>0</v>
      </c>
      <c r="K5" s="39">
        <f>('Renewable Data'!I3+'Renewable Data'!Y3)/'Renewable Data'!$AF3</f>
        <v>0</v>
      </c>
      <c r="L5" s="47">
        <f t="shared" ref="L5:L8" si="0">SUM(B5:K5)</f>
        <v>0.8012012504096605</v>
      </c>
      <c r="M5" s="37">
        <f>('Renewable Data'!D3+'Renewable Data'!S3)/'Renewable Data'!$AF3</f>
        <v>0</v>
      </c>
      <c r="N5" s="39">
        <f>'Renewable Data'!V3/'Renewable Data'!AF3</f>
        <v>0.19879874959033958</v>
      </c>
      <c r="O5" s="43">
        <f t="shared" ref="O5:O20" si="1">SUM(L5:N5)</f>
        <v>1</v>
      </c>
    </row>
    <row r="6" spans="1:15" x14ac:dyDescent="0.35">
      <c r="A6" s="4" t="s">
        <v>121</v>
      </c>
      <c r="B6" s="37">
        <f>'Renewable Data'!L4/'Renewable Data'!$AF4</f>
        <v>1</v>
      </c>
      <c r="C6" s="38">
        <f>('Renewable Data'!M4+'Renewable Data'!AB4)/'Renewable Data'!$AF4</f>
        <v>0</v>
      </c>
      <c r="D6" s="38">
        <f>('Renewable Data'!K4+'Renewable Data'!AA4)/'Renewable Data'!$AF4</f>
        <v>0</v>
      </c>
      <c r="E6" s="38">
        <f>('Renewable Data'!G4+'Renewable Data'!W4)/'Renewable Data'!$AF4</f>
        <v>0</v>
      </c>
      <c r="F6" s="38">
        <f>('Renewable Data'!H4+'Renewable Data'!X4)/'Renewable Data'!$AF4</f>
        <v>0</v>
      </c>
      <c r="G6" s="38">
        <f>('Renewable Data'!N4+'Renewable Data'!AC4)/'Renewable Data'!$AF4</f>
        <v>0</v>
      </c>
      <c r="H6" s="38">
        <f>('Renewable Data'!J4+'Renewable Data'!Z4)/'Renewable Data'!$AF4</f>
        <v>0</v>
      </c>
      <c r="I6" s="38">
        <f>('Renewable Data'!E4+'Renewable Data'!T4)/'Renewable Data'!$AF4</f>
        <v>0</v>
      </c>
      <c r="J6" s="38">
        <f>('Renewable Data'!F4+'Renewable Data'!U4)/'Renewable Data'!$AF4</f>
        <v>0</v>
      </c>
      <c r="K6" s="39">
        <f>('Renewable Data'!I4+'Renewable Data'!Y4)/'Renewable Data'!$AF4</f>
        <v>0</v>
      </c>
      <c r="L6" s="47">
        <f t="shared" si="0"/>
        <v>1</v>
      </c>
      <c r="M6" s="37">
        <f>('Renewable Data'!D4+'Renewable Data'!S4)/'Renewable Data'!$AF4</f>
        <v>0</v>
      </c>
      <c r="N6" s="39">
        <f>'Renewable Data'!V4/'Renewable Data'!AF4</f>
        <v>0</v>
      </c>
      <c r="O6" s="43">
        <f t="shared" si="1"/>
        <v>1</v>
      </c>
    </row>
    <row r="7" spans="1:15" x14ac:dyDescent="0.35">
      <c r="A7" s="4" t="s">
        <v>122</v>
      </c>
      <c r="B7" s="37">
        <f>'Renewable Data'!L5/'Renewable Data'!$AF5</f>
        <v>0</v>
      </c>
      <c r="C7" s="38">
        <f>('Renewable Data'!M5+'Renewable Data'!AB5)/'Renewable Data'!$AF5</f>
        <v>0.19802991482584309</v>
      </c>
      <c r="D7" s="38">
        <f>('Renewable Data'!K5+'Renewable Data'!AA5)/'Renewable Data'!$AF5</f>
        <v>0</v>
      </c>
      <c r="E7" s="38">
        <f>('Renewable Data'!G5+'Renewable Data'!W5)/'Renewable Data'!$AF5</f>
        <v>0.56156083373727583</v>
      </c>
      <c r="F7" s="38">
        <f>('Renewable Data'!H5+'Renewable Data'!X5)/'Renewable Data'!$AF5</f>
        <v>0</v>
      </c>
      <c r="G7" s="38">
        <f>('Renewable Data'!N5+'Renewable Data'!AC5)/'Renewable Data'!$AF5</f>
        <v>0</v>
      </c>
      <c r="H7" s="38">
        <f>('Renewable Data'!J5+'Renewable Data'!Z5)/'Renewable Data'!$AF5</f>
        <v>0</v>
      </c>
      <c r="I7" s="38">
        <f>('Renewable Data'!E5+'Renewable Data'!T5)/'Renewable Data'!$AF5</f>
        <v>0</v>
      </c>
      <c r="J7" s="38">
        <f>('Renewable Data'!F5+'Renewable Data'!U5)/'Renewable Data'!$AF5</f>
        <v>0.10258984834845232</v>
      </c>
      <c r="K7" s="39">
        <f>('Renewable Data'!I5+'Renewable Data'!Y5)/'Renewable Data'!$AF5</f>
        <v>0</v>
      </c>
      <c r="L7" s="47">
        <f t="shared" si="0"/>
        <v>0.86218059691157123</v>
      </c>
      <c r="M7" s="37">
        <f>('Renewable Data'!D5+'Renewable Data'!S5)/'Renewable Data'!$AF5</f>
        <v>0</v>
      </c>
      <c r="N7" s="39">
        <f>'Renewable Data'!V5/'Renewable Data'!AF5</f>
        <v>0.13781940308842877</v>
      </c>
      <c r="O7" s="43">
        <f t="shared" si="1"/>
        <v>1</v>
      </c>
    </row>
    <row r="8" spans="1:15" x14ac:dyDescent="0.35">
      <c r="A8" s="4" t="s">
        <v>95</v>
      </c>
      <c r="B8" s="37">
        <f>'Renewable Data'!L6/'Renewable Data'!$AF6</f>
        <v>0</v>
      </c>
      <c r="C8" s="38">
        <f>('Renewable Data'!M6+'Renewable Data'!AB6)/'Renewable Data'!$AF6</f>
        <v>1</v>
      </c>
      <c r="D8" s="38">
        <f>('Renewable Data'!K6+'Renewable Data'!AA6)/'Renewable Data'!$AF6</f>
        <v>0</v>
      </c>
      <c r="E8" s="38">
        <f>('Renewable Data'!G6+'Renewable Data'!W6)/'Renewable Data'!$AF6</f>
        <v>0</v>
      </c>
      <c r="F8" s="38">
        <f>('Renewable Data'!H6+'Renewable Data'!X6)/'Renewable Data'!$AF6</f>
        <v>0</v>
      </c>
      <c r="G8" s="38">
        <f>('Renewable Data'!N6+'Renewable Data'!AC6)/'Renewable Data'!$AF6</f>
        <v>0</v>
      </c>
      <c r="H8" s="38">
        <f>('Renewable Data'!J6+'Renewable Data'!Z6)/'Renewable Data'!$AF6</f>
        <v>0</v>
      </c>
      <c r="I8" s="38">
        <f>('Renewable Data'!E6+'Renewable Data'!T6)/'Renewable Data'!$AF6</f>
        <v>0</v>
      </c>
      <c r="J8" s="38">
        <f>('Renewable Data'!F6+'Renewable Data'!U6)/'Renewable Data'!$AF6</f>
        <v>0</v>
      </c>
      <c r="K8" s="39">
        <f>('Renewable Data'!I6+'Renewable Data'!Y6)/'Renewable Data'!$AF6</f>
        <v>0</v>
      </c>
      <c r="L8" s="47">
        <f t="shared" si="0"/>
        <v>1</v>
      </c>
      <c r="M8" s="37">
        <f>('Renewable Data'!D6+'Renewable Data'!S6)/'Renewable Data'!$AF6</f>
        <v>0</v>
      </c>
      <c r="N8" s="39">
        <f>'Renewable Data'!V6/'Renewable Data'!AF6</f>
        <v>0</v>
      </c>
      <c r="O8" s="43">
        <f t="shared" si="1"/>
        <v>1</v>
      </c>
    </row>
    <row r="9" spans="1:15" x14ac:dyDescent="0.35">
      <c r="A9" s="4" t="s">
        <v>123</v>
      </c>
      <c r="B9" s="37">
        <f>'Renewable Data'!L7/'Renewable Data'!$AF7</f>
        <v>2.0173326672644288E-3</v>
      </c>
      <c r="C9" s="38">
        <f>('Renewable Data'!M7+'Renewable Data'!AB7)/'Renewable Data'!$AF7</f>
        <v>0.75433897290899832</v>
      </c>
      <c r="D9" s="38">
        <f>('Renewable Data'!K7+'Renewable Data'!AA7)/'Renewable Data'!$AF7</f>
        <v>1.2705097385254528E-3</v>
      </c>
      <c r="E9" s="38">
        <f>('Renewable Data'!G7+'Renewable Data'!W7)/'Renewable Data'!$AF7</f>
        <v>0</v>
      </c>
      <c r="F9" s="38">
        <f>('Renewable Data'!H7+'Renewable Data'!X7)/'Renewable Data'!$AF7</f>
        <v>0</v>
      </c>
      <c r="G9" s="38">
        <f>('Renewable Data'!N7+'Renewable Data'!AC7)/'Renewable Data'!$AF7</f>
        <v>0</v>
      </c>
      <c r="H9" s="38">
        <f>('Renewable Data'!J7+'Renewable Data'!Z7)/'Renewable Data'!$AF7</f>
        <v>0</v>
      </c>
      <c r="I9" s="38">
        <f>('Renewable Data'!E7+'Renewable Data'!T7)/'Renewable Data'!$AF7</f>
        <v>0</v>
      </c>
      <c r="J9" s="38">
        <f>('Renewable Data'!F7+'Renewable Data'!U7)/'Renewable Data'!$AF7</f>
        <v>0</v>
      </c>
      <c r="K9" s="39">
        <f>('Renewable Data'!I7+'Renewable Data'!Y7)/'Renewable Data'!$AF7</f>
        <v>0.20067906240935096</v>
      </c>
      <c r="L9" s="47">
        <f>SUM(B9:K9)</f>
        <v>0.95830587772413922</v>
      </c>
      <c r="M9" s="37">
        <f>('Renewable Data'!D7+'Renewable Data'!S7)/'Renewable Data'!$AF7</f>
        <v>4.1694122275860918E-2</v>
      </c>
      <c r="N9" s="39">
        <f>'Renewable Data'!V7/'Renewable Data'!AF7</f>
        <v>0</v>
      </c>
      <c r="O9" s="43">
        <f t="shared" si="1"/>
        <v>1.0000000000000002</v>
      </c>
    </row>
    <row r="10" spans="1:15" x14ac:dyDescent="0.35">
      <c r="A10" s="4" t="s">
        <v>124</v>
      </c>
      <c r="B10" s="37">
        <f>'Renewable Data'!L8/'Renewable Data'!$AF8</f>
        <v>0.93075949044762918</v>
      </c>
      <c r="C10" s="38">
        <f>('Renewable Data'!M8+'Renewable Data'!AB8)/'Renewable Data'!$AF8</f>
        <v>6.9240509552370794E-2</v>
      </c>
      <c r="D10" s="38">
        <f>('Renewable Data'!K8+'Renewable Data'!AA8)/'Renewable Data'!$AF8</f>
        <v>0</v>
      </c>
      <c r="E10" s="38">
        <f>('Renewable Data'!G8+'Renewable Data'!W8)/'Renewable Data'!$AF8</f>
        <v>0</v>
      </c>
      <c r="F10" s="38">
        <f>('Renewable Data'!H8+'Renewable Data'!X8)/'Renewable Data'!$AF8</f>
        <v>0</v>
      </c>
      <c r="G10" s="38">
        <f>('Renewable Data'!N8+'Renewable Data'!AC8)/'Renewable Data'!$AF8</f>
        <v>0</v>
      </c>
      <c r="H10" s="38">
        <f>('Renewable Data'!J8+'Renewable Data'!Z8)/'Renewable Data'!$AF8</f>
        <v>0</v>
      </c>
      <c r="I10" s="38">
        <f>('Renewable Data'!E8+'Renewable Data'!T8)/'Renewable Data'!$AF8</f>
        <v>0</v>
      </c>
      <c r="J10" s="38">
        <f>('Renewable Data'!F8+'Renewable Data'!U8)/'Renewable Data'!$AF8</f>
        <v>0</v>
      </c>
      <c r="K10" s="39">
        <f>('Renewable Data'!I8+'Renewable Data'!Y8)/'Renewable Data'!$AF8</f>
        <v>0</v>
      </c>
      <c r="L10" s="47">
        <f>SUM(B10:K10)</f>
        <v>1</v>
      </c>
      <c r="M10" s="37">
        <f>('Renewable Data'!D8+'Renewable Data'!S8)/'Renewable Data'!$AF8</f>
        <v>0</v>
      </c>
      <c r="N10" s="39">
        <f>'Renewable Data'!V8/'Renewable Data'!AF8</f>
        <v>0</v>
      </c>
      <c r="O10" s="43">
        <f t="shared" si="1"/>
        <v>1</v>
      </c>
    </row>
    <row r="11" spans="1:15" x14ac:dyDescent="0.35">
      <c r="A11" s="4" t="s">
        <v>125</v>
      </c>
      <c r="B11" s="37">
        <f>'Renewable Data'!L9/'Renewable Data'!$AF9</f>
        <v>0</v>
      </c>
      <c r="C11" s="38">
        <f>('Renewable Data'!M9+'Renewable Data'!AB9)/'Renewable Data'!$AF9</f>
        <v>0</v>
      </c>
      <c r="D11" s="38">
        <f>('Renewable Data'!K9+'Renewable Data'!AA9)/'Renewable Data'!$AF9</f>
        <v>0</v>
      </c>
      <c r="E11" s="38">
        <f>('Renewable Data'!G9+'Renewable Data'!W9)/'Renewable Data'!$AF9</f>
        <v>0</v>
      </c>
      <c r="F11" s="38">
        <f>('Renewable Data'!H9+'Renewable Data'!X9)/'Renewable Data'!$AF9</f>
        <v>0</v>
      </c>
      <c r="G11" s="38">
        <f>('Renewable Data'!N9+'Renewable Data'!AC9)/'Renewable Data'!$AF9</f>
        <v>0</v>
      </c>
      <c r="H11" s="38">
        <f>('Renewable Data'!J9+'Renewable Data'!Z9)/'Renewable Data'!$AF9</f>
        <v>0</v>
      </c>
      <c r="I11" s="38">
        <f>('Renewable Data'!E9+'Renewable Data'!T9)/'Renewable Data'!$AF9</f>
        <v>0</v>
      </c>
      <c r="J11" s="38">
        <f>('Renewable Data'!F9+'Renewable Data'!U9)/'Renewable Data'!$AF9</f>
        <v>1</v>
      </c>
      <c r="K11" s="39">
        <f>('Renewable Data'!I9+'Renewable Data'!Y9)/'Renewable Data'!$AF9</f>
        <v>0</v>
      </c>
      <c r="L11" s="47">
        <f>SUM(B11:K11)</f>
        <v>1</v>
      </c>
      <c r="M11" s="37">
        <f>('Renewable Data'!D9+'Renewable Data'!S9)/'Renewable Data'!$AF9</f>
        <v>0</v>
      </c>
      <c r="N11" s="39">
        <f>'Renewable Data'!V9/'Renewable Data'!AF9</f>
        <v>0</v>
      </c>
      <c r="O11" s="43">
        <f t="shared" si="1"/>
        <v>1</v>
      </c>
    </row>
    <row r="12" spans="1:15" x14ac:dyDescent="0.35">
      <c r="A12" s="4" t="s">
        <v>126</v>
      </c>
      <c r="B12" s="37">
        <f>'Renewable Data'!L10/'Renewable Data'!$AF10</f>
        <v>0</v>
      </c>
      <c r="C12" s="38">
        <f>('Renewable Data'!M10+'Renewable Data'!AB10)/'Renewable Data'!$AF10</f>
        <v>0.9268534984975777</v>
      </c>
      <c r="D12" s="38">
        <f>('Renewable Data'!K10+'Renewable Data'!AA10)/'Renewable Data'!$AF10</f>
        <v>0</v>
      </c>
      <c r="E12" s="38">
        <f>('Renewable Data'!G10+'Renewable Data'!W10)/'Renewable Data'!$AF10</f>
        <v>0</v>
      </c>
      <c r="F12" s="38">
        <f>('Renewable Data'!H10+'Renewable Data'!X10)/'Renewable Data'!$AF10</f>
        <v>0</v>
      </c>
      <c r="G12" s="38">
        <f>('Renewable Data'!N10+'Renewable Data'!AC10)/'Renewable Data'!$AF10</f>
        <v>0</v>
      </c>
      <c r="H12" s="38">
        <f>('Renewable Data'!J10+'Renewable Data'!Z10)/'Renewable Data'!$AF10</f>
        <v>0</v>
      </c>
      <c r="I12" s="38">
        <f>('Renewable Data'!E10+'Renewable Data'!T10)/'Renewable Data'!$AF10</f>
        <v>0</v>
      </c>
      <c r="J12" s="38">
        <f>('Renewable Data'!F10+'Renewable Data'!U10)/'Renewable Data'!$AF10</f>
        <v>7.3146501502422273E-2</v>
      </c>
      <c r="K12" s="39">
        <f>('Renewable Data'!I10+'Renewable Data'!Y10)/'Renewable Data'!$AF10</f>
        <v>0</v>
      </c>
      <c r="L12" s="47">
        <f t="shared" ref="L12:L20" si="2">SUM(B12:K12)</f>
        <v>1</v>
      </c>
      <c r="M12" s="37">
        <f>('Renewable Data'!D10+'Renewable Data'!S10)/'Renewable Data'!$AF10</f>
        <v>0</v>
      </c>
      <c r="N12" s="39">
        <f>'Renewable Data'!V10/'Renewable Data'!AF10</f>
        <v>0</v>
      </c>
      <c r="O12" s="43">
        <f t="shared" si="1"/>
        <v>1</v>
      </c>
    </row>
    <row r="13" spans="1:15" x14ac:dyDescent="0.35">
      <c r="A13" s="4" t="s">
        <v>127</v>
      </c>
      <c r="B13" s="37">
        <f>'Renewable Data'!L11/'Renewable Data'!$AF11</f>
        <v>0</v>
      </c>
      <c r="C13" s="38">
        <f>('Renewable Data'!M11+'Renewable Data'!AB11)/'Renewable Data'!$AF11</f>
        <v>0.46715293894756788</v>
      </c>
      <c r="D13" s="38">
        <f>('Renewable Data'!K11+'Renewable Data'!AA11)/'Renewable Data'!$AF11</f>
        <v>0.296026145029129</v>
      </c>
      <c r="E13" s="38">
        <f>('Renewable Data'!G11+'Renewable Data'!W11)/'Renewable Data'!$AF11</f>
        <v>0</v>
      </c>
      <c r="F13" s="38">
        <f>('Renewable Data'!H11+'Renewable Data'!X11)/'Renewable Data'!$AF11</f>
        <v>0</v>
      </c>
      <c r="G13" s="38">
        <f>('Renewable Data'!N11+'Renewable Data'!AC11)/'Renewable Data'!$AF11</f>
        <v>0</v>
      </c>
      <c r="H13" s="38">
        <f>('Renewable Data'!J11+'Renewable Data'!Z11)/'Renewable Data'!$AF11</f>
        <v>0</v>
      </c>
      <c r="I13" s="38">
        <f>('Renewable Data'!E11+'Renewable Data'!T11)/'Renewable Data'!$AF11</f>
        <v>0</v>
      </c>
      <c r="J13" s="38">
        <f>('Renewable Data'!F11+'Renewable Data'!U11)/'Renewable Data'!$AF11</f>
        <v>0.23682091602330319</v>
      </c>
      <c r="K13" s="39">
        <f>('Renewable Data'!I11+'Renewable Data'!Y11)/'Renewable Data'!$AF11</f>
        <v>0</v>
      </c>
      <c r="L13" s="47">
        <f t="shared" si="2"/>
        <v>1</v>
      </c>
      <c r="M13" s="37">
        <f>('Renewable Data'!D11+'Renewable Data'!S11)/'Renewable Data'!$AF11</f>
        <v>0</v>
      </c>
      <c r="N13" s="39">
        <f>'Renewable Data'!V11/'Renewable Data'!AF11</f>
        <v>0</v>
      </c>
      <c r="O13" s="43">
        <f t="shared" si="1"/>
        <v>1</v>
      </c>
    </row>
    <row r="14" spans="1:15" x14ac:dyDescent="0.35">
      <c r="A14" s="4" t="s">
        <v>128</v>
      </c>
      <c r="B14" s="37">
        <f>'Renewable Data'!L12/'Renewable Data'!$AF12</f>
        <v>0</v>
      </c>
      <c r="C14" s="38">
        <f>('Renewable Data'!M12+'Renewable Data'!AB12)/'Renewable Data'!$AF12</f>
        <v>0.99365166515107317</v>
      </c>
      <c r="D14" s="38">
        <f>('Renewable Data'!K12+'Renewable Data'!AA12)/'Renewable Data'!$AF12</f>
        <v>3.174167424463394E-3</v>
      </c>
      <c r="E14" s="38">
        <f>('Renewable Data'!G12+'Renewable Data'!W12)/'Renewable Data'!$AF12</f>
        <v>0</v>
      </c>
      <c r="F14" s="38">
        <f>('Renewable Data'!H12+'Renewable Data'!X12)/'Renewable Data'!$AF12</f>
        <v>0</v>
      </c>
      <c r="G14" s="38">
        <f>('Renewable Data'!N12+'Renewable Data'!AC12)/'Renewable Data'!$AF12</f>
        <v>0</v>
      </c>
      <c r="H14" s="38">
        <f>('Renewable Data'!J12+'Renewable Data'!Z12)/'Renewable Data'!$AF12</f>
        <v>0</v>
      </c>
      <c r="I14" s="38">
        <f>('Renewable Data'!E12+'Renewable Data'!T12)/'Renewable Data'!$AF12</f>
        <v>0</v>
      </c>
      <c r="J14" s="38">
        <f>('Renewable Data'!F12+'Renewable Data'!U12)/'Renewable Data'!$AF12</f>
        <v>0</v>
      </c>
      <c r="K14" s="39">
        <f>('Renewable Data'!I12+'Renewable Data'!Y12)/'Renewable Data'!$AF12</f>
        <v>0</v>
      </c>
      <c r="L14" s="47">
        <f t="shared" si="2"/>
        <v>0.99682583257553659</v>
      </c>
      <c r="M14" s="37">
        <f>('Renewable Data'!D12+'Renewable Data'!S12)/'Renewable Data'!$AF12</f>
        <v>0</v>
      </c>
      <c r="N14" s="39">
        <f>'Renewable Data'!V12/'Renewable Data'!AF12</f>
        <v>3.174167424463394E-3</v>
      </c>
      <c r="O14" s="43">
        <f t="shared" si="1"/>
        <v>1</v>
      </c>
    </row>
    <row r="15" spans="1:15" x14ac:dyDescent="0.35">
      <c r="A15" s="4" t="s">
        <v>129</v>
      </c>
      <c r="B15" s="37">
        <f>'Renewable Data'!L13/'Renewable Data'!$AF13</f>
        <v>5.0208203574410677E-3</v>
      </c>
      <c r="C15" s="38">
        <f>('Renewable Data'!M13+'Renewable Data'!AB13)/'Renewable Data'!$AF13</f>
        <v>0.55716146860355376</v>
      </c>
      <c r="D15" s="38">
        <f>('Renewable Data'!K13+'Renewable Data'!AA13)/'Renewable Data'!$AF13</f>
        <v>0.43781771103900519</v>
      </c>
      <c r="E15" s="38">
        <f>('Renewable Data'!G13+'Renewable Data'!W13)/'Renewable Data'!$AF13</f>
        <v>0</v>
      </c>
      <c r="F15" s="38">
        <f>('Renewable Data'!H13+'Renewable Data'!X13)/'Renewable Data'!$AF13</f>
        <v>0</v>
      </c>
      <c r="G15" s="38">
        <f>('Renewable Data'!N13+'Renewable Data'!AC13)/'Renewable Data'!$AF13</f>
        <v>0</v>
      </c>
      <c r="H15" s="38">
        <f>('Renewable Data'!J13+'Renewable Data'!Z13)/'Renewable Data'!$AF13</f>
        <v>0</v>
      </c>
      <c r="I15" s="38">
        <f>('Renewable Data'!E13+'Renewable Data'!T13)/'Renewable Data'!$AF13</f>
        <v>0</v>
      </c>
      <c r="J15" s="38">
        <f>('Renewable Data'!F13+'Renewable Data'!U13)/'Renewable Data'!$AF13</f>
        <v>0</v>
      </c>
      <c r="K15" s="39">
        <f>('Renewable Data'!I13+'Renewable Data'!Y13)/'Renewable Data'!$AF13</f>
        <v>0</v>
      </c>
      <c r="L15" s="47">
        <f t="shared" si="2"/>
        <v>1</v>
      </c>
      <c r="M15" s="37">
        <f>('Renewable Data'!D13+'Renewable Data'!S13)/'Renewable Data'!$AF13</f>
        <v>0</v>
      </c>
      <c r="N15" s="39">
        <f>'Renewable Data'!V13/'Renewable Data'!AF13</f>
        <v>0</v>
      </c>
      <c r="O15" s="43">
        <f t="shared" si="1"/>
        <v>1</v>
      </c>
    </row>
    <row r="16" spans="1:15" x14ac:dyDescent="0.35">
      <c r="A16" s="4" t="s">
        <v>130</v>
      </c>
      <c r="B16" s="37">
        <f>'Renewable Data'!L14/'Renewable Data'!$AF14</f>
        <v>0</v>
      </c>
      <c r="C16" s="38">
        <f>('Renewable Data'!M14+'Renewable Data'!AB14)/'Renewable Data'!$AF14</f>
        <v>0.99235512913582646</v>
      </c>
      <c r="D16" s="38">
        <f>('Renewable Data'!K14+'Renewable Data'!AA14)/'Renewable Data'!$AF14</f>
        <v>0</v>
      </c>
      <c r="E16" s="38">
        <f>('Renewable Data'!G14+'Renewable Data'!W14)/'Renewable Data'!$AF14</f>
        <v>0</v>
      </c>
      <c r="F16" s="38">
        <f>('Renewable Data'!H14+'Renewable Data'!X14)/'Renewable Data'!$AF14</f>
        <v>0</v>
      </c>
      <c r="G16" s="38">
        <f>('Renewable Data'!N14+'Renewable Data'!AC14)/'Renewable Data'!$AF14</f>
        <v>0</v>
      </c>
      <c r="H16" s="38">
        <f>('Renewable Data'!J14+'Renewable Data'!Z14)/'Renewable Data'!$AF14</f>
        <v>0</v>
      </c>
      <c r="I16" s="38">
        <f>('Renewable Data'!E14+'Renewable Data'!T14)/'Renewable Data'!$AF14</f>
        <v>0</v>
      </c>
      <c r="J16" s="38">
        <f>('Renewable Data'!F14+'Renewable Data'!U14)/'Renewable Data'!$AF14</f>
        <v>0</v>
      </c>
      <c r="K16" s="39">
        <f>('Renewable Data'!I14+'Renewable Data'!Y14)/'Renewable Data'!$AF14</f>
        <v>0</v>
      </c>
      <c r="L16" s="47">
        <f t="shared" si="2"/>
        <v>0.99235512913582646</v>
      </c>
      <c r="M16" s="37">
        <f>('Renewable Data'!D14+'Renewable Data'!S14)/'Renewable Data'!$AF14</f>
        <v>7.6448708641735086E-3</v>
      </c>
      <c r="N16" s="39">
        <f>'Renewable Data'!V14/'Renewable Data'!AF14</f>
        <v>0</v>
      </c>
      <c r="O16" s="43">
        <f t="shared" si="1"/>
        <v>1</v>
      </c>
    </row>
    <row r="17" spans="1:15" x14ac:dyDescent="0.35">
      <c r="A17" s="4" t="s">
        <v>59</v>
      </c>
      <c r="B17" s="37">
        <f>'Renewable Data'!L15/'Renewable Data'!$AF15</f>
        <v>6.1314550275688565E-2</v>
      </c>
      <c r="C17" s="38">
        <f>('Renewable Data'!M15+'Renewable Data'!AB15)/'Renewable Data'!$AF15</f>
        <v>0.83474839570433179</v>
      </c>
      <c r="D17" s="38">
        <f>('Renewable Data'!K15+'Renewable Data'!AA15)/'Renewable Data'!$AF15</f>
        <v>0</v>
      </c>
      <c r="E17" s="38">
        <f>('Renewable Data'!G15+'Renewable Data'!W15)/'Renewable Data'!$AF15</f>
        <v>0</v>
      </c>
      <c r="F17" s="38">
        <f>('Renewable Data'!H15+'Renewable Data'!X15)/'Renewable Data'!$AF15</f>
        <v>0</v>
      </c>
      <c r="G17" s="38">
        <f>('Renewable Data'!N15+'Renewable Data'!AC15)/'Renewable Data'!$AF15</f>
        <v>0</v>
      </c>
      <c r="H17" s="38">
        <f>('Renewable Data'!J15+'Renewable Data'!Z15)/'Renewable Data'!$AF15</f>
        <v>0</v>
      </c>
      <c r="I17" s="38">
        <f>('Renewable Data'!E15+'Renewable Data'!T15)/'Renewable Data'!$AF15</f>
        <v>0</v>
      </c>
      <c r="J17" s="38">
        <f>('Renewable Data'!F15+'Renewable Data'!U15)/'Renewable Data'!$AF15</f>
        <v>0</v>
      </c>
      <c r="K17" s="39">
        <f>('Renewable Data'!I15+'Renewable Data'!Y15)/'Renewable Data'!$AF15</f>
        <v>0</v>
      </c>
      <c r="L17" s="47">
        <f t="shared" si="2"/>
        <v>0.89606294598002034</v>
      </c>
      <c r="M17" s="37">
        <f>('Renewable Data'!D15+'Renewable Data'!S15)/'Renewable Data'!$AF15</f>
        <v>0.10393705401997956</v>
      </c>
      <c r="N17" s="39">
        <f>'Renewable Data'!V15/'Renewable Data'!AF15</f>
        <v>0</v>
      </c>
      <c r="O17" s="43">
        <f t="shared" si="1"/>
        <v>0.99999999999999989</v>
      </c>
    </row>
    <row r="18" spans="1:15" x14ac:dyDescent="0.35">
      <c r="A18" s="4" t="s">
        <v>131</v>
      </c>
      <c r="B18" s="37">
        <f>'Renewable Data'!L16/'Renewable Data'!$AF16</f>
        <v>6.4508175024204162E-3</v>
      </c>
      <c r="C18" s="38">
        <f>('Renewable Data'!M16+'Renewable Data'!AB16)/'Renewable Data'!$AF16</f>
        <v>0.74878797878011016</v>
      </c>
      <c r="D18" s="38">
        <f>('Renewable Data'!K16+'Renewable Data'!AA16)/'Renewable Data'!$AF16</f>
        <v>0</v>
      </c>
      <c r="E18" s="38">
        <f>('Renewable Data'!G16+'Renewable Data'!W16)/'Renewable Data'!$AF16</f>
        <v>0</v>
      </c>
      <c r="F18" s="38">
        <f>('Renewable Data'!H16+'Renewable Data'!X16)/'Renewable Data'!$AF16</f>
        <v>0.18130459534627363</v>
      </c>
      <c r="G18" s="38">
        <f>('Renewable Data'!N16+'Renewable Data'!AC16)/'Renewable Data'!$AF16</f>
        <v>0</v>
      </c>
      <c r="H18" s="38">
        <f>('Renewable Data'!J16+'Renewable Data'!Z16)/'Renewable Data'!$AF16</f>
        <v>3.172830418559789E-2</v>
      </c>
      <c r="I18" s="38">
        <f>('Renewable Data'!E16+'Renewable Data'!T16)/'Renewable Data'!$AF16</f>
        <v>0</v>
      </c>
      <c r="J18" s="38">
        <f>('Renewable Data'!F16+'Renewable Data'!U16)/'Renewable Data'!$AF16</f>
        <v>0</v>
      </c>
      <c r="K18" s="39">
        <f>('Renewable Data'!I16+'Renewable Data'!Y16)/'Renewable Data'!$AF16</f>
        <v>0</v>
      </c>
      <c r="L18" s="47">
        <f t="shared" si="2"/>
        <v>0.96827169581440209</v>
      </c>
      <c r="M18" s="37">
        <f>('Renewable Data'!D16+'Renewable Data'!S16)/'Renewable Data'!$AF16</f>
        <v>0</v>
      </c>
      <c r="N18" s="39">
        <f>'Renewable Data'!V16/'Renewable Data'!AF16</f>
        <v>3.172830418559789E-2</v>
      </c>
      <c r="O18" s="43">
        <f t="shared" si="1"/>
        <v>1</v>
      </c>
    </row>
    <row r="19" spans="1:15" x14ac:dyDescent="0.35">
      <c r="A19" s="4" t="s">
        <v>132</v>
      </c>
      <c r="B19" s="37">
        <f>'Renewable Data'!L17/'Renewable Data'!$AF17</f>
        <v>1.4626216090876196E-3</v>
      </c>
      <c r="C19" s="38">
        <f>('Renewable Data'!M17+'Renewable Data'!AB17)/'Renewable Data'!$AF17</f>
        <v>0.90653661055703627</v>
      </c>
      <c r="D19" s="38">
        <f>('Renewable Data'!K17+'Renewable Data'!AA17)/'Renewable Data'!$AF17</f>
        <v>1.4717948456602946E-2</v>
      </c>
      <c r="E19" s="38">
        <f>('Renewable Data'!G17+'Renewable Data'!W17)/'Renewable Data'!$AF17</f>
        <v>0</v>
      </c>
      <c r="F19" s="38">
        <f>('Renewable Data'!H17+'Renewable Data'!X17)/'Renewable Data'!$AF17</f>
        <v>0</v>
      </c>
      <c r="G19" s="38">
        <f>('Renewable Data'!N17+'Renewable Data'!AC17)/'Renewable Data'!$AF17</f>
        <v>0</v>
      </c>
      <c r="H19" s="38">
        <f>('Renewable Data'!J17+'Renewable Data'!Z17)/'Renewable Data'!$AF17</f>
        <v>0</v>
      </c>
      <c r="I19" s="38">
        <f>('Renewable Data'!E17+'Renewable Data'!T17)/'Renewable Data'!$AF17</f>
        <v>0</v>
      </c>
      <c r="J19" s="38">
        <f>('Renewable Data'!F17+'Renewable Data'!U17)/'Renewable Data'!$AF17</f>
        <v>3.1282435460335094E-2</v>
      </c>
      <c r="K19" s="39">
        <f>('Renewable Data'!I17+'Renewable Data'!Y17)/'Renewable Data'!$AF17</f>
        <v>0</v>
      </c>
      <c r="L19" s="47">
        <f t="shared" si="2"/>
        <v>0.95399961608306183</v>
      </c>
      <c r="M19" s="37">
        <f>('Renewable Data'!D17+'Renewable Data'!S17)/'Renewable Data'!$AF17</f>
        <v>0</v>
      </c>
      <c r="N19" s="39">
        <f>'Renewable Data'!V17/'Renewable Data'!AF17</f>
        <v>4.6000383916938038E-2</v>
      </c>
      <c r="O19" s="43">
        <f t="shared" si="1"/>
        <v>0.99999999999999989</v>
      </c>
    </row>
    <row r="20" spans="1:15" x14ac:dyDescent="0.35">
      <c r="A20" s="8" t="s">
        <v>67</v>
      </c>
      <c r="B20" s="40">
        <f>'Renewable Data'!L18/'Renewable Data'!$AF18</f>
        <v>0.25467586578597529</v>
      </c>
      <c r="C20" s="10">
        <f>('Renewable Data'!M18+'Renewable Data'!AB18)/'Renewable Data'!$AF18</f>
        <v>0.58552343792255013</v>
      </c>
      <c r="D20" s="10">
        <f>('Renewable Data'!K18+'Renewable Data'!AA18)/'Renewable Data'!$AF18</f>
        <v>8.5399608490239305E-4</v>
      </c>
      <c r="E20" s="10">
        <f>('Renewable Data'!G18+'Renewable Data'!W18)/'Renewable Data'!$AF18</f>
        <v>0</v>
      </c>
      <c r="F20" s="10">
        <f>('Renewable Data'!H18+'Renewable Data'!X18)/'Renewable Data'!$AF18</f>
        <v>0</v>
      </c>
      <c r="G20" s="10">
        <f>('Renewable Data'!N18+'Renewable Data'!AC18)/'Renewable Data'!$AF18</f>
        <v>0</v>
      </c>
      <c r="H20" s="10">
        <f>('Renewable Data'!J18+'Renewable Data'!Z18)/'Renewable Data'!$AF18</f>
        <v>0</v>
      </c>
      <c r="I20" s="10">
        <f>('Renewable Data'!E18+'Renewable Data'!T18)/'Renewable Data'!$AF18</f>
        <v>0</v>
      </c>
      <c r="J20" s="10">
        <f>('Renewable Data'!F18+'Renewable Data'!U18)/'Renewable Data'!$AF18</f>
        <v>0.11394205541675484</v>
      </c>
      <c r="K20" s="41">
        <f>('Renewable Data'!I18+'Renewable Data'!Y18)/'Renewable Data'!$AF18</f>
        <v>0</v>
      </c>
      <c r="L20" s="48">
        <f t="shared" si="2"/>
        <v>0.95499535521018264</v>
      </c>
      <c r="M20" s="40">
        <f>('Renewable Data'!D18+'Renewable Data'!S18)/'Renewable Data'!$AF18</f>
        <v>4.5004644789817326E-2</v>
      </c>
      <c r="N20" s="41">
        <f>'Renewable Data'!V18/'Renewable Data'!AF18</f>
        <v>0</v>
      </c>
      <c r="O20" s="44">
        <f t="shared" si="1"/>
        <v>1</v>
      </c>
    </row>
    <row r="21" spans="1:15" x14ac:dyDescent="0.35">
      <c r="A21" s="45" t="s">
        <v>133</v>
      </c>
      <c r="B21" s="40">
        <f>'Renewable Data'!L19/'Renewable Data'!$AF19</f>
        <v>0.15421482540504411</v>
      </c>
      <c r="C21" s="10">
        <f>('Renewable Data'!M19+'Renewable Data'!AB19)/'Renewable Data'!$AF19</f>
        <v>0.67828611314391629</v>
      </c>
      <c r="D21" s="10">
        <f>('Renewable Data'!K19+'Renewable Data'!AA19)/'Renewable Data'!$AF19</f>
        <v>3.1999762232083589E-2</v>
      </c>
      <c r="E21" s="10">
        <f>('Renewable Data'!G19+'Renewable Data'!W19)/'Renewable Data'!$AF19</f>
        <v>5.3030223271005135E-3</v>
      </c>
      <c r="F21" s="10">
        <f>('Renewable Data'!H19+'Renewable Data'!X19)/'Renewable Data'!$AF19</f>
        <v>2.1504885195566398E-2</v>
      </c>
      <c r="G21" s="10">
        <f>('Renewable Data'!N19+'Renewable Data'!AC19)/'Renewable Data'!$AF19</f>
        <v>0</v>
      </c>
      <c r="H21" s="10">
        <f>('Renewable Data'!J19+'Renewable Data'!Z19)/'Renewable Data'!$AF19</f>
        <v>2.860931337451723E-3</v>
      </c>
      <c r="I21" s="10">
        <f>('Renewable Data'!E19+'Renewable Data'!T19)/'Renewable Data'!$AF19</f>
        <v>0</v>
      </c>
      <c r="J21" s="10">
        <f>('Renewable Data'!F19+'Renewable Data'!U19)/'Renewable Data'!$AF19</f>
        <v>2.9645297482256177E-2</v>
      </c>
      <c r="K21" s="41">
        <f>('Renewable Data'!I19+'Renewable Data'!Y19)/'Renewable Data'!$AF19</f>
        <v>1.4408794587941857E-2</v>
      </c>
      <c r="L21" s="40">
        <f>SUM(B21:K21)</f>
        <v>0.93822363171136058</v>
      </c>
      <c r="M21" s="40">
        <f>('Renewable Data'!D19+'Renewable Data'!S19)/'Renewable Data'!$AF19</f>
        <v>4.8000084748960302E-2</v>
      </c>
      <c r="N21" s="41">
        <f>'Renewable Data'!V19/'Renewable Data'!AF19</f>
        <v>1.377628353967896E-2</v>
      </c>
      <c r="O21" s="44">
        <f>SUM(L21:N21)</f>
        <v>0.99999999999999989</v>
      </c>
    </row>
    <row r="22" spans="1:15" x14ac:dyDescent="0.35">
      <c r="A22" s="13"/>
      <c r="O22" s="18"/>
    </row>
    <row r="23" spans="1:15" x14ac:dyDescent="0.35">
      <c r="A23" s="13" t="s">
        <v>165</v>
      </c>
    </row>
    <row r="24" spans="1:15" ht="14.5" customHeight="1" x14ac:dyDescent="0.35">
      <c r="A24" s="33" t="s">
        <v>234</v>
      </c>
    </row>
    <row r="25" spans="1:15" x14ac:dyDescent="0.35">
      <c r="A25" s="13"/>
    </row>
    <row r="26" spans="1:15" x14ac:dyDescent="0.35">
      <c r="A26" t="s">
        <v>147</v>
      </c>
    </row>
    <row r="27" spans="1:15" x14ac:dyDescent="0.35">
      <c r="A27" s="16" t="s">
        <v>134</v>
      </c>
    </row>
    <row r="43" spans="1:1" x14ac:dyDescent="0.35">
      <c r="A43" s="29"/>
    </row>
    <row r="44" spans="1:1" x14ac:dyDescent="0.35">
      <c r="A44" s="29"/>
    </row>
    <row r="45" spans="1:1" x14ac:dyDescent="0.35">
      <c r="A45" s="13"/>
    </row>
    <row r="46" spans="1:1" x14ac:dyDescent="0.35">
      <c r="A46" s="13"/>
    </row>
    <row r="67" ht="30.75" customHeight="1" x14ac:dyDescent="0.35"/>
  </sheetData>
  <mergeCells count="1">
    <mergeCell ref="A1:O1"/>
  </mergeCells>
  <conditionalFormatting sqref="B4:J4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{66AEB236-0136-4DF2-9AAA-93C6209879BF}</x14:id>
        </ext>
      </extLst>
    </cfRule>
  </conditionalFormatting>
  <conditionalFormatting sqref="B5:J20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{58BA2C63-B72C-4E2B-A1DA-D927BFEBCB9A}</x14:id>
        </ext>
      </extLst>
    </cfRule>
  </conditionalFormatting>
  <conditionalFormatting sqref="B21:J21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{854748F3-4A37-4D60-9F09-FBC5271A55B1}</x14:id>
        </ext>
      </extLst>
    </cfRule>
  </conditionalFormatting>
  <conditionalFormatting sqref="B21:J21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{4458044B-54E4-436C-B91C-A0D34BC4AFD1}</x14:id>
        </ext>
      </extLst>
    </cfRule>
  </conditionalFormatting>
  <conditionalFormatting sqref="B4:J2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{E36A52C6-55C8-4844-A377-90FE4FBDACD6}</x14:id>
        </ext>
      </extLst>
    </cfRule>
  </conditionalFormatting>
  <conditionalFormatting sqref="M4:N4 B4:K4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{FB31511C-B86C-4C33-B8A0-94E15A867A17}</x14:id>
        </ext>
      </extLst>
    </cfRule>
  </conditionalFormatting>
  <conditionalFormatting sqref="M5:N20 B5:K20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{9A4E6959-0E65-4EFA-8E67-23D1F218FA48}</x14:id>
        </ext>
      </extLst>
    </cfRule>
  </conditionalFormatting>
  <conditionalFormatting sqref="M21:N21 K21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{89C0F44A-C8E8-48AA-8165-04165B9FBAD1}</x14:id>
        </ext>
      </extLst>
    </cfRule>
  </conditionalFormatting>
  <conditionalFormatting sqref="B4:K21 M4:N2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{A24D38D9-261B-49F0-82DF-949A9214EA5A}</x14:id>
        </ext>
      </extLst>
    </cfRule>
  </conditionalFormatting>
  <hyperlinks>
    <hyperlink ref="A27" r:id="rId1"/>
  </hyperlinks>
  <pageMargins left="0.7" right="0.7" top="0.75" bottom="0.75" header="0.3" footer="0.3"/>
  <pageSetup scale="59" orientation="portrait" cellComments="atEnd" r:id="rId2"/>
  <headerFooter>
    <oddFooter>&amp;LPage &amp;P&amp;CEnergy-EIA-2019-Report-Summary-and-Detail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AEB236-0136-4DF2-9AAA-93C6209879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B4:J4</xm:sqref>
        </x14:conditionalFormatting>
        <x14:conditionalFormatting xmlns:xm="http://schemas.microsoft.com/office/excel/2006/main">
          <x14:cfRule type="dataBar" id="{58BA2C63-B72C-4E2B-A1DA-D927BFEBCB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B5:J20</xm:sqref>
        </x14:conditionalFormatting>
        <x14:conditionalFormatting xmlns:xm="http://schemas.microsoft.com/office/excel/2006/main">
          <x14:cfRule type="dataBar" id="{854748F3-4A37-4D60-9F09-FBC5271A55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B21:J21</xm:sqref>
        </x14:conditionalFormatting>
        <x14:conditionalFormatting xmlns:xm="http://schemas.microsoft.com/office/excel/2006/main">
          <x14:cfRule type="dataBar" id="{4458044B-54E4-436C-B91C-A0D34BC4AF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B21:J21</xm:sqref>
        </x14:conditionalFormatting>
        <x14:conditionalFormatting xmlns:xm="http://schemas.microsoft.com/office/excel/2006/main">
          <x14:cfRule type="dataBar" id="{E36A52C6-55C8-4844-A377-90FE4FBDAC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B4:J21</xm:sqref>
        </x14:conditionalFormatting>
        <x14:conditionalFormatting xmlns:xm="http://schemas.microsoft.com/office/excel/2006/main">
          <x14:cfRule type="dataBar" id="{FB31511C-B86C-4C33-B8A0-94E15A867A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M4:N4 B4:K4</xm:sqref>
        </x14:conditionalFormatting>
        <x14:conditionalFormatting xmlns:xm="http://schemas.microsoft.com/office/excel/2006/main">
          <x14:cfRule type="dataBar" id="{9A4E6959-0E65-4EFA-8E67-23D1F218FA4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M5:N20 B5:K20</xm:sqref>
        </x14:conditionalFormatting>
        <x14:conditionalFormatting xmlns:xm="http://schemas.microsoft.com/office/excel/2006/main">
          <x14:cfRule type="dataBar" id="{89C0F44A-C8E8-48AA-8165-04165B9FBA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M21:N21 K21</xm:sqref>
        </x14:conditionalFormatting>
        <x14:conditionalFormatting xmlns:xm="http://schemas.microsoft.com/office/excel/2006/main">
          <x14:cfRule type="dataBar" id="{A24D38D9-261B-49F0-82DF-949A9214EA5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B4:K21 M4:N21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9"/>
  <sheetViews>
    <sheetView workbookViewId="0">
      <selection activeCell="K19" sqref="K19"/>
    </sheetView>
  </sheetViews>
  <sheetFormatPr defaultRowHeight="14.5" x14ac:dyDescent="0.35"/>
  <cols>
    <col min="1" max="1" width="36.1796875" bestFit="1" customWidth="1"/>
    <col min="3" max="3" width="10.54296875" customWidth="1"/>
    <col min="8" max="8" width="14.6328125" bestFit="1" customWidth="1"/>
    <col min="12" max="12" width="10.54296875" customWidth="1"/>
  </cols>
  <sheetData>
    <row r="1" spans="1:82" ht="1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</row>
    <row r="2" spans="1:82" x14ac:dyDescent="0.35">
      <c r="A2" t="s">
        <v>111</v>
      </c>
      <c r="B2">
        <v>0</v>
      </c>
      <c r="C2">
        <v>0</v>
      </c>
      <c r="D2">
        <v>7148781</v>
      </c>
      <c r="E2">
        <v>32834.855000000003</v>
      </c>
      <c r="F2">
        <v>0</v>
      </c>
      <c r="G2">
        <v>372</v>
      </c>
      <c r="H2">
        <v>17419376</v>
      </c>
      <c r="I2">
        <v>0</v>
      </c>
      <c r="J2">
        <v>0</v>
      </c>
      <c r="K2">
        <v>51360.465000000004</v>
      </c>
      <c r="L2">
        <v>982697</v>
      </c>
      <c r="M2">
        <v>4546</v>
      </c>
      <c r="N2">
        <v>2563798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6724100</v>
      </c>
      <c r="W2">
        <v>13607.61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 t="s">
        <v>112</v>
      </c>
      <c r="AU2" t="s">
        <v>113</v>
      </c>
      <c r="AV2" t="s">
        <v>114</v>
      </c>
      <c r="AW2">
        <v>368000</v>
      </c>
      <c r="AX2">
        <v>0</v>
      </c>
      <c r="AY2">
        <v>94260</v>
      </c>
    </row>
    <row r="3" spans="1:82" x14ac:dyDescent="0.35">
      <c r="A3" t="s">
        <v>107</v>
      </c>
      <c r="B3">
        <v>189048</v>
      </c>
      <c r="C3">
        <v>155.5</v>
      </c>
      <c r="D3">
        <v>389098</v>
      </c>
      <c r="E3">
        <v>2059</v>
      </c>
      <c r="F3">
        <v>0</v>
      </c>
      <c r="G3">
        <v>0</v>
      </c>
      <c r="H3">
        <v>2410192</v>
      </c>
      <c r="I3">
        <v>426870</v>
      </c>
      <c r="J3">
        <v>2799</v>
      </c>
      <c r="K3">
        <v>11602.3</v>
      </c>
      <c r="L3">
        <v>0</v>
      </c>
      <c r="M3">
        <v>3582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590199</v>
      </c>
      <c r="U3">
        <v>0</v>
      </c>
      <c r="V3">
        <v>814977</v>
      </c>
      <c r="W3">
        <v>3006.8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 t="s">
        <v>108</v>
      </c>
      <c r="AU3" t="s">
        <v>109</v>
      </c>
      <c r="AV3" t="s">
        <v>110</v>
      </c>
      <c r="AW3">
        <v>123341</v>
      </c>
      <c r="AX3">
        <v>43617</v>
      </c>
      <c r="AY3">
        <v>19710</v>
      </c>
    </row>
    <row r="4" spans="1:82" x14ac:dyDescent="0.35">
      <c r="A4" t="s">
        <v>103</v>
      </c>
      <c r="B4">
        <v>128700</v>
      </c>
      <c r="C4">
        <v>858</v>
      </c>
      <c r="D4">
        <v>2183822</v>
      </c>
      <c r="E4">
        <v>9699.32</v>
      </c>
      <c r="F4">
        <v>0</v>
      </c>
      <c r="G4">
        <v>0</v>
      </c>
      <c r="H4">
        <v>4244732.3100000005</v>
      </c>
      <c r="I4">
        <v>375104</v>
      </c>
      <c r="J4">
        <v>1375.2829999999999</v>
      </c>
      <c r="K4">
        <v>17928.044999999998</v>
      </c>
      <c r="L4">
        <v>326700</v>
      </c>
      <c r="M4">
        <v>2803.2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404547.31</v>
      </c>
      <c r="U4">
        <v>69369</v>
      </c>
      <c r="V4">
        <v>756490</v>
      </c>
      <c r="W4">
        <v>3192.2420000000002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 t="s">
        <v>104</v>
      </c>
      <c r="AU4" t="s">
        <v>105</v>
      </c>
      <c r="AV4" t="s">
        <v>106</v>
      </c>
      <c r="AW4">
        <v>102713</v>
      </c>
      <c r="AX4">
        <v>43617</v>
      </c>
      <c r="AY4">
        <v>21199.200000000001</v>
      </c>
    </row>
    <row r="5" spans="1:82" x14ac:dyDescent="0.35">
      <c r="A5" t="s">
        <v>99</v>
      </c>
      <c r="B5">
        <v>2549</v>
      </c>
      <c r="C5">
        <v>10.22729</v>
      </c>
      <c r="D5">
        <v>493980</v>
      </c>
      <c r="E5">
        <v>2068.7637699999996</v>
      </c>
      <c r="F5">
        <v>74353</v>
      </c>
      <c r="G5">
        <v>0</v>
      </c>
      <c r="H5">
        <v>1356682</v>
      </c>
      <c r="I5">
        <v>111256</v>
      </c>
      <c r="J5">
        <v>634.03578329199991</v>
      </c>
      <c r="K5">
        <v>6743.9337562919955</v>
      </c>
      <c r="L5">
        <v>0</v>
      </c>
      <c r="M5">
        <v>1347.7619999999999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674544</v>
      </c>
      <c r="W5">
        <v>2683.144912999996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 t="s">
        <v>100</v>
      </c>
      <c r="AU5" t="s">
        <v>101</v>
      </c>
      <c r="AV5" t="s">
        <v>102</v>
      </c>
      <c r="AW5">
        <v>65349.599999999999</v>
      </c>
      <c r="AX5">
        <v>43605</v>
      </c>
      <c r="AY5">
        <v>9198</v>
      </c>
    </row>
    <row r="6" spans="1:82" x14ac:dyDescent="0.35">
      <c r="A6" t="s">
        <v>95</v>
      </c>
      <c r="B6">
        <v>0</v>
      </c>
      <c r="C6">
        <v>0</v>
      </c>
      <c r="D6">
        <v>3726386.37</v>
      </c>
      <c r="E6">
        <v>24500</v>
      </c>
      <c r="F6">
        <v>0</v>
      </c>
      <c r="G6">
        <v>0</v>
      </c>
      <c r="H6">
        <v>9846423.0500000007</v>
      </c>
      <c r="I6">
        <v>2218745.6800000002</v>
      </c>
      <c r="J6">
        <v>12887.8</v>
      </c>
      <c r="K6">
        <v>59623.399999999994</v>
      </c>
      <c r="L6">
        <v>582261</v>
      </c>
      <c r="M6">
        <v>8059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3319030</v>
      </c>
      <c r="W6">
        <v>14176.6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 t="s">
        <v>96</v>
      </c>
      <c r="AU6" t="s">
        <v>97</v>
      </c>
      <c r="AV6" t="s">
        <v>98</v>
      </c>
      <c r="AW6">
        <v>407252</v>
      </c>
      <c r="AX6">
        <v>43592</v>
      </c>
      <c r="AY6">
        <v>85760</v>
      </c>
    </row>
    <row r="7" spans="1:82" x14ac:dyDescent="0.35">
      <c r="A7" t="s">
        <v>91</v>
      </c>
      <c r="B7">
        <v>0</v>
      </c>
      <c r="C7">
        <v>0</v>
      </c>
      <c r="D7">
        <v>1336470.4129999999</v>
      </c>
      <c r="E7">
        <v>6654.6850200000017</v>
      </c>
      <c r="F7">
        <v>0</v>
      </c>
      <c r="G7">
        <v>0</v>
      </c>
      <c r="H7">
        <v>4906518.9000000004</v>
      </c>
      <c r="I7">
        <v>2497541.5630000001</v>
      </c>
      <c r="J7">
        <v>21231.000712000005</v>
      </c>
      <c r="K7">
        <v>37692.063612000013</v>
      </c>
      <c r="L7">
        <v>0</v>
      </c>
      <c r="M7">
        <v>7603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1072506.9239999999</v>
      </c>
      <c r="W7">
        <v>2203.3778800000018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 t="s">
        <v>92</v>
      </c>
      <c r="AU7" t="s">
        <v>93</v>
      </c>
      <c r="AV7" t="s">
        <v>94</v>
      </c>
      <c r="AW7">
        <v>326310</v>
      </c>
      <c r="AX7">
        <v>43617</v>
      </c>
      <c r="AY7">
        <v>61145</v>
      </c>
    </row>
    <row r="8" spans="1:82" x14ac:dyDescent="0.35">
      <c r="A8" t="s">
        <v>87</v>
      </c>
      <c r="B8">
        <v>145996</v>
      </c>
      <c r="C8">
        <v>129.69999999999999</v>
      </c>
      <c r="D8">
        <v>189899</v>
      </c>
      <c r="E8">
        <v>2663.19</v>
      </c>
      <c r="F8">
        <v>0</v>
      </c>
      <c r="G8">
        <v>0</v>
      </c>
      <c r="H8">
        <v>1726797</v>
      </c>
      <c r="I8">
        <v>760438</v>
      </c>
      <c r="J8">
        <v>78022.86</v>
      </c>
      <c r="K8">
        <v>85396.010000000009</v>
      </c>
      <c r="L8">
        <v>550000</v>
      </c>
      <c r="M8">
        <v>4468.96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80464</v>
      </c>
      <c r="W8">
        <v>111.3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 t="s">
        <v>88</v>
      </c>
      <c r="AU8" t="s">
        <v>89</v>
      </c>
      <c r="AV8" t="s">
        <v>90</v>
      </c>
      <c r="AW8">
        <v>195523</v>
      </c>
      <c r="AX8">
        <v>43594</v>
      </c>
      <c r="AY8">
        <v>32149</v>
      </c>
    </row>
    <row r="9" spans="1:82" x14ac:dyDescent="0.35">
      <c r="A9" t="s">
        <v>83</v>
      </c>
      <c r="B9">
        <v>0</v>
      </c>
      <c r="C9">
        <v>0</v>
      </c>
      <c r="D9">
        <v>232032.19</v>
      </c>
      <c r="E9">
        <v>1350</v>
      </c>
      <c r="F9">
        <v>0</v>
      </c>
      <c r="G9">
        <v>0</v>
      </c>
      <c r="H9">
        <v>858922.93</v>
      </c>
      <c r="I9">
        <v>31735.84</v>
      </c>
      <c r="J9">
        <v>247.22399999999999</v>
      </c>
      <c r="K9">
        <v>4953.683</v>
      </c>
      <c r="L9">
        <v>0</v>
      </c>
      <c r="M9">
        <v>1630.4590000000001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595154.9</v>
      </c>
      <c r="W9">
        <v>1726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 t="s">
        <v>84</v>
      </c>
      <c r="AU9" t="s">
        <v>85</v>
      </c>
      <c r="AV9" t="s">
        <v>86</v>
      </c>
      <c r="AW9">
        <v>86111</v>
      </c>
      <c r="AX9">
        <v>43614</v>
      </c>
      <c r="AY9">
        <v>12790</v>
      </c>
    </row>
    <row r="10" spans="1:82" x14ac:dyDescent="0.35">
      <c r="A10" t="s">
        <v>79</v>
      </c>
      <c r="B10">
        <v>73899</v>
      </c>
      <c r="C10">
        <v>507</v>
      </c>
      <c r="D10">
        <v>317139</v>
      </c>
      <c r="E10">
        <v>3276</v>
      </c>
      <c r="F10">
        <v>0</v>
      </c>
      <c r="G10">
        <v>0</v>
      </c>
      <c r="H10">
        <v>760441</v>
      </c>
      <c r="I10">
        <v>0</v>
      </c>
      <c r="J10">
        <v>0</v>
      </c>
      <c r="K10">
        <v>6444</v>
      </c>
      <c r="L10">
        <v>0</v>
      </c>
      <c r="M10">
        <v>1770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158049</v>
      </c>
      <c r="U10">
        <v>0</v>
      </c>
      <c r="V10">
        <v>211354</v>
      </c>
      <c r="W10">
        <v>891</v>
      </c>
      <c r="X10">
        <v>161177</v>
      </c>
      <c r="Y10">
        <v>950</v>
      </c>
      <c r="Z10">
        <v>401446</v>
      </c>
      <c r="AA10">
        <v>2156</v>
      </c>
      <c r="AB10">
        <v>0</v>
      </c>
      <c r="AC10">
        <v>0</v>
      </c>
      <c r="AD10">
        <v>1067055</v>
      </c>
      <c r="AE10">
        <v>0</v>
      </c>
      <c r="AF10">
        <v>0</v>
      </c>
      <c r="AG10">
        <v>5932</v>
      </c>
      <c r="AH10">
        <v>0</v>
      </c>
      <c r="AI10">
        <v>1875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261446</v>
      </c>
      <c r="AQ10">
        <v>0</v>
      </c>
      <c r="AR10">
        <v>242986</v>
      </c>
      <c r="AS10">
        <v>951</v>
      </c>
      <c r="AT10" t="s">
        <v>80</v>
      </c>
      <c r="AU10" t="s">
        <v>81</v>
      </c>
      <c r="AV10" t="s">
        <v>82</v>
      </c>
      <c r="AW10">
        <v>63510</v>
      </c>
      <c r="AX10">
        <v>43617</v>
      </c>
      <c r="AY10">
        <v>9811</v>
      </c>
    </row>
    <row r="11" spans="1:82" x14ac:dyDescent="0.35">
      <c r="A11" t="s">
        <v>75</v>
      </c>
      <c r="B11">
        <v>0</v>
      </c>
      <c r="C11">
        <v>0</v>
      </c>
      <c r="D11">
        <v>276430.88</v>
      </c>
      <c r="E11">
        <v>1977</v>
      </c>
      <c r="F11">
        <v>0</v>
      </c>
      <c r="G11">
        <v>0</v>
      </c>
      <c r="H11">
        <v>2014296.72</v>
      </c>
      <c r="I11">
        <v>112566.09</v>
      </c>
      <c r="J11">
        <v>1307</v>
      </c>
      <c r="K11">
        <v>5344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1625299.75</v>
      </c>
      <c r="W11">
        <v>2060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 t="s">
        <v>76</v>
      </c>
      <c r="AU11" t="s">
        <v>77</v>
      </c>
      <c r="AV11" t="s">
        <v>78</v>
      </c>
      <c r="AW11">
        <v>75160.800000000003</v>
      </c>
      <c r="AX11">
        <v>43614</v>
      </c>
      <c r="AY11">
        <v>10336.799999999999</v>
      </c>
    </row>
    <row r="12" spans="1:82" x14ac:dyDescent="0.35">
      <c r="A12" t="s">
        <v>71</v>
      </c>
      <c r="B12">
        <v>0</v>
      </c>
      <c r="C12">
        <v>0</v>
      </c>
      <c r="D12">
        <v>170103</v>
      </c>
      <c r="E12">
        <v>951.57</v>
      </c>
      <c r="F12">
        <v>0</v>
      </c>
      <c r="G12">
        <v>0</v>
      </c>
      <c r="H12">
        <v>1752669</v>
      </c>
      <c r="I12">
        <v>94490</v>
      </c>
      <c r="J12">
        <v>514.97</v>
      </c>
      <c r="K12">
        <v>4451.5920000000006</v>
      </c>
      <c r="L12">
        <v>0</v>
      </c>
      <c r="M12">
        <v>1338.672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761255</v>
      </c>
      <c r="U12">
        <v>0</v>
      </c>
      <c r="V12">
        <v>726821</v>
      </c>
      <c r="W12">
        <v>1646.38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 t="s">
        <v>72</v>
      </c>
      <c r="AU12" t="s">
        <v>73</v>
      </c>
      <c r="AV12" t="s">
        <v>74</v>
      </c>
      <c r="AW12">
        <v>35828</v>
      </c>
      <c r="AX12">
        <v>43600</v>
      </c>
      <c r="AY12">
        <v>5050</v>
      </c>
    </row>
    <row r="13" spans="1:82" x14ac:dyDescent="0.35">
      <c r="A13" t="s">
        <v>55</v>
      </c>
      <c r="B13">
        <v>92248</v>
      </c>
      <c r="C13">
        <v>425.92399999999998</v>
      </c>
      <c r="D13">
        <v>4512840</v>
      </c>
      <c r="E13">
        <v>25982.934000000001</v>
      </c>
      <c r="F13">
        <v>0</v>
      </c>
      <c r="G13">
        <v>0</v>
      </c>
      <c r="H13">
        <v>10260609</v>
      </c>
      <c r="I13">
        <v>1477305</v>
      </c>
      <c r="J13">
        <v>7696.902</v>
      </c>
      <c r="K13">
        <v>55405.262000000002</v>
      </c>
      <c r="L13">
        <v>859487</v>
      </c>
      <c r="M13">
        <v>3216.6039999999998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3318729</v>
      </c>
      <c r="W13">
        <v>18082.898000000001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 t="s">
        <v>56</v>
      </c>
      <c r="AU13" t="s">
        <v>57</v>
      </c>
      <c r="AV13" t="s">
        <v>58</v>
      </c>
      <c r="AW13">
        <v>394473</v>
      </c>
      <c r="AX13">
        <v>43617</v>
      </c>
      <c r="AY13">
        <v>83484</v>
      </c>
    </row>
    <row r="14" spans="1:82" x14ac:dyDescent="0.35">
      <c r="A14" t="s">
        <v>51</v>
      </c>
      <c r="B14">
        <v>0</v>
      </c>
      <c r="C14">
        <v>0</v>
      </c>
      <c r="D14">
        <v>674342</v>
      </c>
      <c r="E14">
        <v>3048.05</v>
      </c>
      <c r="F14">
        <v>0</v>
      </c>
      <c r="G14">
        <v>0</v>
      </c>
      <c r="H14">
        <v>1245292</v>
      </c>
      <c r="I14">
        <v>0</v>
      </c>
      <c r="J14">
        <v>0</v>
      </c>
      <c r="K14">
        <v>6826.7669999999998</v>
      </c>
      <c r="L14">
        <v>0</v>
      </c>
      <c r="M14">
        <v>1261.44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260107</v>
      </c>
      <c r="U14">
        <v>0</v>
      </c>
      <c r="V14">
        <v>310843</v>
      </c>
      <c r="W14">
        <v>2517.277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 t="s">
        <v>52</v>
      </c>
      <c r="AU14" t="s">
        <v>53</v>
      </c>
      <c r="AV14" t="s">
        <v>54</v>
      </c>
      <c r="AW14">
        <v>39595.199999999997</v>
      </c>
      <c r="AX14">
        <v>43617</v>
      </c>
      <c r="AY14">
        <v>7884</v>
      </c>
    </row>
    <row r="15" spans="1:82" x14ac:dyDescent="0.35">
      <c r="A15" t="s">
        <v>59</v>
      </c>
      <c r="B15">
        <v>0</v>
      </c>
      <c r="C15">
        <v>0</v>
      </c>
      <c r="D15">
        <v>36058388.399999999</v>
      </c>
      <c r="E15">
        <v>135612.9</v>
      </c>
      <c r="F15">
        <v>0</v>
      </c>
      <c r="G15">
        <v>3782</v>
      </c>
      <c r="H15">
        <v>91086596</v>
      </c>
      <c r="I15">
        <v>4006487.6</v>
      </c>
      <c r="J15">
        <v>15068.1</v>
      </c>
      <c r="K15">
        <v>299918</v>
      </c>
      <c r="L15">
        <v>4033724</v>
      </c>
      <c r="M15">
        <v>10775</v>
      </c>
      <c r="N15">
        <v>13728</v>
      </c>
      <c r="O15">
        <v>0</v>
      </c>
      <c r="P15">
        <v>0</v>
      </c>
      <c r="Q15">
        <v>0</v>
      </c>
      <c r="R15">
        <v>0</v>
      </c>
      <c r="S15">
        <v>0</v>
      </c>
      <c r="T15">
        <v>6856030</v>
      </c>
      <c r="U15">
        <v>1264225</v>
      </c>
      <c r="V15">
        <v>35316606</v>
      </c>
      <c r="W15">
        <v>134680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 t="s">
        <v>60</v>
      </c>
      <c r="AU15" t="s">
        <v>61</v>
      </c>
      <c r="AV15" t="s">
        <v>62</v>
      </c>
      <c r="AW15">
        <v>1799149</v>
      </c>
      <c r="AX15">
        <v>43617</v>
      </c>
      <c r="AY15">
        <v>520456</v>
      </c>
    </row>
    <row r="16" spans="1:82" x14ac:dyDescent="0.35">
      <c r="A16" t="s">
        <v>131</v>
      </c>
      <c r="B16">
        <v>0</v>
      </c>
      <c r="C16">
        <v>0</v>
      </c>
      <c r="D16">
        <v>23783265.995765828</v>
      </c>
      <c r="E16">
        <v>57794.468999999997</v>
      </c>
      <c r="F16">
        <v>0</v>
      </c>
      <c r="G16">
        <v>0</v>
      </c>
      <c r="H16">
        <v>37237793.226400092</v>
      </c>
      <c r="I16">
        <v>4378125.839975086</v>
      </c>
      <c r="J16">
        <v>15235.8</v>
      </c>
      <c r="K16">
        <v>129377.0709572412</v>
      </c>
      <c r="L16">
        <v>1089518.8999999999</v>
      </c>
      <c r="M16">
        <v>19623.968000000001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7986882.4906591764</v>
      </c>
      <c r="W16">
        <v>36722.833957241201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 t="s">
        <v>235</v>
      </c>
      <c r="AU16" t="s">
        <v>236</v>
      </c>
      <c r="AV16" t="s">
        <v>237</v>
      </c>
      <c r="AW16">
        <v>791028</v>
      </c>
      <c r="AX16">
        <v>43629</v>
      </c>
      <c r="AY16">
        <v>214620</v>
      </c>
    </row>
    <row r="17" spans="1:51" x14ac:dyDescent="0.35">
      <c r="A17" t="s">
        <v>63</v>
      </c>
      <c r="B17">
        <v>0</v>
      </c>
      <c r="C17">
        <v>0</v>
      </c>
      <c r="D17">
        <v>2056656.4</v>
      </c>
      <c r="E17">
        <v>16181.092363800002</v>
      </c>
      <c r="F17">
        <v>0</v>
      </c>
      <c r="G17">
        <v>0</v>
      </c>
      <c r="H17">
        <v>14315754.67</v>
      </c>
      <c r="I17">
        <v>2253603.3800000004</v>
      </c>
      <c r="J17">
        <v>21734.4937446</v>
      </c>
      <c r="K17">
        <v>76574.174314361153</v>
      </c>
      <c r="L17">
        <v>220724</v>
      </c>
      <c r="M17">
        <v>14792.110156825189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4672157.6900000004</v>
      </c>
      <c r="W17">
        <v>23866.478049135963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 t="s">
        <v>64</v>
      </c>
      <c r="AU17" t="s">
        <v>65</v>
      </c>
      <c r="AV17" t="s">
        <v>66</v>
      </c>
      <c r="AW17">
        <v>812052</v>
      </c>
      <c r="AX17">
        <v>43616</v>
      </c>
      <c r="AY17">
        <v>127983.6</v>
      </c>
    </row>
    <row r="18" spans="1:51" x14ac:dyDescent="0.35">
      <c r="A18" t="s">
        <v>67</v>
      </c>
      <c r="B18">
        <v>0</v>
      </c>
      <c r="C18">
        <v>0</v>
      </c>
      <c r="D18">
        <v>7405538.5868461654</v>
      </c>
      <c r="E18">
        <v>48967.031000000003</v>
      </c>
      <c r="F18">
        <v>0</v>
      </c>
      <c r="G18">
        <v>0</v>
      </c>
      <c r="H18">
        <v>15067800.139999999</v>
      </c>
      <c r="I18">
        <v>1192541.4031538344</v>
      </c>
      <c r="J18">
        <v>7751.8249999999998</v>
      </c>
      <c r="K18">
        <v>73687.149999999994</v>
      </c>
      <c r="L18">
        <v>460924.11</v>
      </c>
      <c r="M18">
        <v>9738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2123395.16</v>
      </c>
      <c r="U18">
        <v>0</v>
      </c>
      <c r="V18">
        <v>3885400.88</v>
      </c>
      <c r="W18">
        <v>7230.2939999999999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 t="s">
        <v>68</v>
      </c>
      <c r="AU18" t="s">
        <v>69</v>
      </c>
      <c r="AV18" t="s">
        <v>70</v>
      </c>
      <c r="AW18">
        <v>277692</v>
      </c>
      <c r="AX18">
        <v>43617</v>
      </c>
      <c r="AY18">
        <v>56064</v>
      </c>
    </row>
    <row r="19" spans="1:51" x14ac:dyDescent="0.35">
      <c r="H19" s="5">
        <f>SUM(H2:H18)</f>
        <v>216510895.94640008</v>
      </c>
      <c r="K19" s="5">
        <f>SUM(K2:K18)</f>
        <v>933327.91663989448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opLeftCell="A2" workbookViewId="0">
      <selection activeCell="A15" sqref="A15:XFD15"/>
    </sheetView>
  </sheetViews>
  <sheetFormatPr defaultRowHeight="14.5" x14ac:dyDescent="0.35"/>
  <cols>
    <col min="1" max="1" width="36.1796875" bestFit="1" customWidth="1"/>
  </cols>
  <sheetData>
    <row r="1" spans="1:32" ht="183.5" x14ac:dyDescent="0.35">
      <c r="A1" t="s">
        <v>166</v>
      </c>
      <c r="B1" s="1" t="s">
        <v>167</v>
      </c>
      <c r="C1" s="1" t="s">
        <v>168</v>
      </c>
      <c r="D1" s="1" t="s">
        <v>169</v>
      </c>
      <c r="E1" s="1" t="s">
        <v>170</v>
      </c>
      <c r="F1" s="1" t="s">
        <v>171</v>
      </c>
      <c r="G1" s="1" t="s">
        <v>172</v>
      </c>
      <c r="H1" s="1" t="s">
        <v>173</v>
      </c>
      <c r="I1" s="1" t="s">
        <v>174</v>
      </c>
      <c r="J1" s="1" t="s">
        <v>175</v>
      </c>
      <c r="K1" s="1" t="s">
        <v>176</v>
      </c>
      <c r="L1" s="1" t="s">
        <v>177</v>
      </c>
      <c r="M1" s="1" t="s">
        <v>178</v>
      </c>
      <c r="N1" s="1" t="s">
        <v>179</v>
      </c>
      <c r="O1" s="1" t="s">
        <v>180</v>
      </c>
      <c r="P1" s="1" t="s">
        <v>181</v>
      </c>
      <c r="Q1" s="1" t="s">
        <v>182</v>
      </c>
      <c r="R1" s="1" t="s">
        <v>183</v>
      </c>
      <c r="S1" s="1" t="s">
        <v>184</v>
      </c>
      <c r="T1" s="1" t="s">
        <v>185</v>
      </c>
      <c r="U1" s="1" t="s">
        <v>186</v>
      </c>
      <c r="V1" s="1" t="s">
        <v>187</v>
      </c>
      <c r="W1" s="1" t="s">
        <v>188</v>
      </c>
      <c r="X1" s="1" t="s">
        <v>189</v>
      </c>
      <c r="Y1" s="1" t="s">
        <v>190</v>
      </c>
      <c r="Z1" s="1" t="s">
        <v>191</v>
      </c>
      <c r="AA1" s="1" t="s">
        <v>192</v>
      </c>
      <c r="AB1" s="1" t="s">
        <v>193</v>
      </c>
      <c r="AC1" s="1" t="s">
        <v>194</v>
      </c>
      <c r="AD1" s="1" t="s">
        <v>195</v>
      </c>
      <c r="AE1" s="1" t="s">
        <v>196</v>
      </c>
      <c r="AF1" s="1" t="s">
        <v>197</v>
      </c>
    </row>
    <row r="2" spans="1:32" x14ac:dyDescent="0.35">
      <c r="A2" t="s">
        <v>119</v>
      </c>
      <c r="B2" t="s">
        <v>198</v>
      </c>
      <c r="C2" t="s">
        <v>199</v>
      </c>
      <c r="D2">
        <v>59414.600000000006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157657</v>
      </c>
      <c r="M2">
        <v>297073</v>
      </c>
      <c r="N2">
        <v>0</v>
      </c>
      <c r="O2">
        <v>-3281579.5535509996</v>
      </c>
      <c r="P2">
        <v>-6.5262726142860548E-3</v>
      </c>
      <c r="Q2">
        <v>5817351</v>
      </c>
      <c r="R2">
        <v>5608062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502826000</v>
      </c>
      <c r="AE2">
        <v>43637</v>
      </c>
      <c r="AF2">
        <v>514144.6</v>
      </c>
    </row>
    <row r="3" spans="1:32" x14ac:dyDescent="0.35">
      <c r="A3" t="s">
        <v>107</v>
      </c>
      <c r="B3" t="s">
        <v>108</v>
      </c>
      <c r="C3" t="s">
        <v>109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58771</v>
      </c>
      <c r="N3">
        <v>0</v>
      </c>
      <c r="O3">
        <v>3586962.7177341869</v>
      </c>
      <c r="P3">
        <v>2.7105387691683677E-2</v>
      </c>
      <c r="Q3">
        <v>1785098</v>
      </c>
      <c r="R3">
        <v>1740849</v>
      </c>
      <c r="S3">
        <v>0</v>
      </c>
      <c r="T3">
        <v>0</v>
      </c>
      <c r="U3">
        <v>0</v>
      </c>
      <c r="V3">
        <v>31543</v>
      </c>
      <c r="W3">
        <v>0</v>
      </c>
      <c r="X3">
        <v>31543</v>
      </c>
      <c r="Y3">
        <v>0</v>
      </c>
      <c r="Z3">
        <v>0</v>
      </c>
      <c r="AA3">
        <v>0</v>
      </c>
      <c r="AB3">
        <v>36811</v>
      </c>
      <c r="AC3">
        <v>0</v>
      </c>
      <c r="AD3">
        <v>132333938.86613615</v>
      </c>
      <c r="AE3">
        <v>43617</v>
      </c>
      <c r="AF3">
        <v>158668</v>
      </c>
    </row>
    <row r="4" spans="1:32" x14ac:dyDescent="0.35">
      <c r="A4" t="s">
        <v>103</v>
      </c>
      <c r="B4" t="s">
        <v>200</v>
      </c>
      <c r="C4" t="s">
        <v>201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153151</v>
      </c>
      <c r="M4">
        <v>0</v>
      </c>
      <c r="N4">
        <v>0</v>
      </c>
      <c r="O4">
        <v>12252.079999999696</v>
      </c>
      <c r="P4">
        <v>2.187441752512845E-4</v>
      </c>
      <c r="Q4">
        <v>1746763.602</v>
      </c>
      <c r="R4">
        <v>1656590.3459999999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56011000</v>
      </c>
      <c r="AE4">
        <v>43616</v>
      </c>
      <c r="AF4">
        <v>153151</v>
      </c>
    </row>
    <row r="5" spans="1:32" x14ac:dyDescent="0.35">
      <c r="A5" t="s">
        <v>99</v>
      </c>
      <c r="B5" t="s">
        <v>202</v>
      </c>
      <c r="C5" t="s">
        <v>203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702099.49</v>
      </c>
      <c r="P5">
        <v>9.7511309847974469E-3</v>
      </c>
      <c r="Q5">
        <v>651407</v>
      </c>
      <c r="R5">
        <v>632220</v>
      </c>
      <c r="S5">
        <v>0</v>
      </c>
      <c r="T5">
        <v>0</v>
      </c>
      <c r="U5">
        <v>5926</v>
      </c>
      <c r="V5">
        <v>7961</v>
      </c>
      <c r="W5">
        <v>32438</v>
      </c>
      <c r="X5">
        <v>0</v>
      </c>
      <c r="Y5">
        <v>0</v>
      </c>
      <c r="Z5">
        <v>0</v>
      </c>
      <c r="AA5">
        <v>0</v>
      </c>
      <c r="AB5">
        <v>11439</v>
      </c>
      <c r="AC5">
        <v>0</v>
      </c>
      <c r="AD5">
        <v>72001852</v>
      </c>
      <c r="AE5">
        <v>43605</v>
      </c>
      <c r="AF5">
        <v>57764</v>
      </c>
    </row>
    <row r="6" spans="1:32" x14ac:dyDescent="0.35">
      <c r="A6" t="s">
        <v>95</v>
      </c>
      <c r="B6" t="s">
        <v>204</v>
      </c>
      <c r="C6" t="s">
        <v>205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14701839</v>
      </c>
      <c r="P6">
        <v>4.0000122418801361E-2</v>
      </c>
      <c r="Q6">
        <v>4638249.534</v>
      </c>
      <c r="R6">
        <v>4465033.4393599993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181208</v>
      </c>
      <c r="AC6">
        <v>0</v>
      </c>
      <c r="AD6">
        <v>367544850.13999999</v>
      </c>
      <c r="AE6">
        <v>43616</v>
      </c>
      <c r="AF6">
        <v>181208</v>
      </c>
    </row>
    <row r="7" spans="1:32" x14ac:dyDescent="0.35">
      <c r="A7" t="s">
        <v>91</v>
      </c>
      <c r="B7" t="s">
        <v>206</v>
      </c>
      <c r="C7" t="s">
        <v>93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886</v>
      </c>
      <c r="M7">
        <v>466</v>
      </c>
      <c r="N7">
        <v>0</v>
      </c>
      <c r="O7">
        <v>7038683.8600000003</v>
      </c>
      <c r="P7">
        <v>3.0496272944569369E-2</v>
      </c>
      <c r="Q7">
        <v>4877269</v>
      </c>
      <c r="R7">
        <v>4882554</v>
      </c>
      <c r="S7">
        <v>18311.800000000003</v>
      </c>
      <c r="T7">
        <v>0</v>
      </c>
      <c r="U7">
        <v>0</v>
      </c>
      <c r="V7">
        <v>0</v>
      </c>
      <c r="W7">
        <v>0</v>
      </c>
      <c r="X7">
        <v>0</v>
      </c>
      <c r="Y7">
        <v>88137</v>
      </c>
      <c r="Z7">
        <v>0</v>
      </c>
      <c r="AA7">
        <v>558</v>
      </c>
      <c r="AB7">
        <v>330835</v>
      </c>
      <c r="AC7">
        <v>0</v>
      </c>
      <c r="AD7">
        <v>230804724</v>
      </c>
      <c r="AE7">
        <v>43613</v>
      </c>
      <c r="AF7">
        <v>439193.8</v>
      </c>
    </row>
    <row r="8" spans="1:32" x14ac:dyDescent="0.35">
      <c r="A8" t="s">
        <v>87</v>
      </c>
      <c r="B8" t="s">
        <v>207</v>
      </c>
      <c r="C8" t="s">
        <v>208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402076</v>
      </c>
      <c r="M8">
        <v>0</v>
      </c>
      <c r="N8">
        <v>0</v>
      </c>
      <c r="O8">
        <v>-2637318.9192831237</v>
      </c>
      <c r="P8">
        <v>-1.1750507445287958E-2</v>
      </c>
      <c r="Q8">
        <v>4695440.9630000005</v>
      </c>
      <c r="R8">
        <v>4904267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29911</v>
      </c>
      <c r="AC8">
        <v>0</v>
      </c>
      <c r="AD8">
        <v>224442981</v>
      </c>
      <c r="AE8">
        <v>43605</v>
      </c>
      <c r="AF8">
        <v>431987</v>
      </c>
    </row>
    <row r="9" spans="1:32" x14ac:dyDescent="0.35">
      <c r="A9" t="s">
        <v>209</v>
      </c>
      <c r="B9" t="s">
        <v>210</v>
      </c>
      <c r="C9" t="s">
        <v>85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954500</v>
      </c>
      <c r="P9">
        <v>9.3734109944739307E-3</v>
      </c>
      <c r="Q9">
        <v>891917</v>
      </c>
      <c r="R9">
        <v>938207</v>
      </c>
      <c r="S9">
        <v>0</v>
      </c>
      <c r="T9">
        <v>0</v>
      </c>
      <c r="U9">
        <v>83000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101830593</v>
      </c>
      <c r="AE9">
        <v>43616</v>
      </c>
      <c r="AF9">
        <v>83000</v>
      </c>
    </row>
    <row r="10" spans="1:32" x14ac:dyDescent="0.35">
      <c r="A10" t="s">
        <v>211</v>
      </c>
      <c r="B10" t="s">
        <v>212</v>
      </c>
      <c r="C10" t="s">
        <v>213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839060.10000000009</v>
      </c>
      <c r="P10">
        <v>1.1445288381170373E-2</v>
      </c>
      <c r="Q10">
        <v>929389</v>
      </c>
      <c r="R10">
        <v>882503.47699999996</v>
      </c>
      <c r="S10">
        <v>0</v>
      </c>
      <c r="T10">
        <v>0</v>
      </c>
      <c r="U10">
        <v>5964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75571</v>
      </c>
      <c r="AC10">
        <v>0</v>
      </c>
      <c r="AD10">
        <v>73310525</v>
      </c>
      <c r="AE10">
        <v>0</v>
      </c>
      <c r="AF10">
        <v>81535</v>
      </c>
    </row>
    <row r="11" spans="1:32" x14ac:dyDescent="0.35">
      <c r="A11" t="s">
        <v>75</v>
      </c>
      <c r="B11" t="s">
        <v>214</v>
      </c>
      <c r="C11" t="s">
        <v>215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1326573</v>
      </c>
      <c r="P11">
        <v>1.9180549364612214E-2</v>
      </c>
      <c r="Q11">
        <v>954331</v>
      </c>
      <c r="R11">
        <v>922377</v>
      </c>
      <c r="S11">
        <v>0</v>
      </c>
      <c r="T11">
        <v>0</v>
      </c>
      <c r="U11">
        <v>20000</v>
      </c>
      <c r="V11">
        <v>0</v>
      </c>
      <c r="W11">
        <v>0</v>
      </c>
      <c r="X11">
        <v>0</v>
      </c>
      <c r="Y11">
        <v>0</v>
      </c>
      <c r="Z11">
        <v>0</v>
      </c>
      <c r="AA11">
        <v>25000</v>
      </c>
      <c r="AB11">
        <v>39452</v>
      </c>
      <c r="AC11">
        <v>0</v>
      </c>
      <c r="AD11">
        <v>69162409</v>
      </c>
      <c r="AE11">
        <v>43617</v>
      </c>
      <c r="AF11">
        <v>84452</v>
      </c>
    </row>
    <row r="12" spans="1:32" x14ac:dyDescent="0.35">
      <c r="A12" t="s">
        <v>71</v>
      </c>
      <c r="B12" t="s">
        <v>216</v>
      </c>
      <c r="C12" t="s">
        <v>217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21234</v>
      </c>
      <c r="N12">
        <v>0</v>
      </c>
      <c r="O12">
        <v>1497421.1900000002</v>
      </c>
      <c r="P12">
        <v>2.3288864476761571E-2</v>
      </c>
      <c r="Q12">
        <v>649498.22100000002</v>
      </c>
      <c r="R12">
        <v>645683.30700000003</v>
      </c>
      <c r="S12">
        <v>0</v>
      </c>
      <c r="T12">
        <v>0</v>
      </c>
      <c r="U12">
        <v>0</v>
      </c>
      <c r="V12">
        <v>185</v>
      </c>
      <c r="W12">
        <v>0</v>
      </c>
      <c r="X12">
        <v>0</v>
      </c>
      <c r="Y12">
        <v>0</v>
      </c>
      <c r="Z12">
        <v>0</v>
      </c>
      <c r="AA12">
        <v>185</v>
      </c>
      <c r="AB12">
        <v>36679</v>
      </c>
      <c r="AC12">
        <v>0</v>
      </c>
      <c r="AD12">
        <v>64297733</v>
      </c>
      <c r="AE12">
        <v>43614</v>
      </c>
      <c r="AF12">
        <v>58283</v>
      </c>
    </row>
    <row r="13" spans="1:32" x14ac:dyDescent="0.35">
      <c r="A13" t="s">
        <v>55</v>
      </c>
      <c r="B13" t="s">
        <v>218</v>
      </c>
      <c r="C13" t="s">
        <v>219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1846</v>
      </c>
      <c r="M13">
        <v>199712</v>
      </c>
      <c r="N13">
        <v>0</v>
      </c>
      <c r="O13">
        <v>105376.91000000006</v>
      </c>
      <c r="P13">
        <v>3.191217113233686E-4</v>
      </c>
      <c r="Q13">
        <v>4221298</v>
      </c>
      <c r="R13">
        <v>3949116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160972</v>
      </c>
      <c r="AB13">
        <v>5139</v>
      </c>
      <c r="AC13">
        <v>0</v>
      </c>
      <c r="AD13">
        <v>330209153</v>
      </c>
      <c r="AE13">
        <v>43619</v>
      </c>
      <c r="AF13">
        <v>367669</v>
      </c>
    </row>
    <row r="14" spans="1:32" x14ac:dyDescent="0.35">
      <c r="A14" t="s">
        <v>51</v>
      </c>
      <c r="B14" t="s">
        <v>52</v>
      </c>
      <c r="C14" t="s">
        <v>53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207950.72999999998</v>
      </c>
      <c r="P14">
        <v>3.7309330836221436E-3</v>
      </c>
      <c r="Q14">
        <v>606390</v>
      </c>
      <c r="R14">
        <v>581348</v>
      </c>
      <c r="S14">
        <v>408.6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53039</v>
      </c>
      <c r="AC14">
        <v>0</v>
      </c>
      <c r="AD14">
        <v>55736923</v>
      </c>
      <c r="AE14">
        <v>43617</v>
      </c>
      <c r="AF14">
        <v>53447.6</v>
      </c>
    </row>
    <row r="15" spans="1:32" x14ac:dyDescent="0.35">
      <c r="A15" t="s">
        <v>59</v>
      </c>
      <c r="B15" t="s">
        <v>59</v>
      </c>
      <c r="C15" t="s">
        <v>220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115922</v>
      </c>
      <c r="M15">
        <v>0</v>
      </c>
      <c r="N15">
        <v>0</v>
      </c>
      <c r="O15">
        <v>27810000</v>
      </c>
      <c r="P15">
        <v>1.3930860671620077E-2</v>
      </c>
      <c r="Q15">
        <v>21316397</v>
      </c>
      <c r="R15">
        <v>20697195</v>
      </c>
      <c r="S15">
        <v>196504.6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1578185</v>
      </c>
      <c r="AC15">
        <v>0</v>
      </c>
      <c r="AD15">
        <v>1996287283</v>
      </c>
      <c r="AE15">
        <v>43617</v>
      </c>
      <c r="AF15">
        <v>1890611.6</v>
      </c>
    </row>
    <row r="16" spans="1:32" x14ac:dyDescent="0.35">
      <c r="A16" t="s">
        <v>131</v>
      </c>
      <c r="B16" t="s">
        <v>221</v>
      </c>
      <c r="C16" t="s">
        <v>222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3558</v>
      </c>
      <c r="M16">
        <v>0</v>
      </c>
      <c r="N16">
        <v>0</v>
      </c>
      <c r="O16">
        <v>23349419</v>
      </c>
      <c r="P16">
        <v>2.5379670045188426E-2</v>
      </c>
      <c r="Q16">
        <v>9408659</v>
      </c>
      <c r="R16">
        <v>9074062</v>
      </c>
      <c r="S16">
        <v>0</v>
      </c>
      <c r="T16">
        <v>0</v>
      </c>
      <c r="U16">
        <v>0</v>
      </c>
      <c r="V16">
        <v>17500</v>
      </c>
      <c r="W16">
        <v>0</v>
      </c>
      <c r="X16">
        <v>100000</v>
      </c>
      <c r="Y16">
        <v>0</v>
      </c>
      <c r="Z16">
        <v>17500</v>
      </c>
      <c r="AA16">
        <v>0</v>
      </c>
      <c r="AB16">
        <v>413000</v>
      </c>
      <c r="AC16">
        <v>0</v>
      </c>
      <c r="AD16">
        <v>920004829</v>
      </c>
      <c r="AE16">
        <v>43619</v>
      </c>
      <c r="AF16">
        <v>551558</v>
      </c>
    </row>
    <row r="17" spans="1:32" x14ac:dyDescent="0.35">
      <c r="A17" t="s">
        <v>63</v>
      </c>
      <c r="B17" t="s">
        <v>223</v>
      </c>
      <c r="C17" t="s">
        <v>224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861</v>
      </c>
      <c r="M17">
        <v>0</v>
      </c>
      <c r="N17">
        <v>0</v>
      </c>
      <c r="O17">
        <v>35151428.125050016</v>
      </c>
      <c r="P17">
        <v>5.6481495429523139E-2</v>
      </c>
      <c r="Q17">
        <v>6594137</v>
      </c>
      <c r="R17">
        <v>6487390</v>
      </c>
      <c r="S17">
        <v>0</v>
      </c>
      <c r="T17">
        <v>0</v>
      </c>
      <c r="U17">
        <v>18415</v>
      </c>
      <c r="V17">
        <v>27079</v>
      </c>
      <c r="W17">
        <v>0</v>
      </c>
      <c r="X17">
        <v>0</v>
      </c>
      <c r="Y17">
        <v>0</v>
      </c>
      <c r="Z17">
        <v>0</v>
      </c>
      <c r="AA17">
        <v>8664</v>
      </c>
      <c r="AB17">
        <v>533650</v>
      </c>
      <c r="AC17">
        <v>0</v>
      </c>
      <c r="AD17">
        <v>622353000</v>
      </c>
      <c r="AE17">
        <v>43617</v>
      </c>
      <c r="AF17">
        <v>588669</v>
      </c>
    </row>
    <row r="18" spans="1:32" x14ac:dyDescent="0.35">
      <c r="A18" t="s">
        <v>67</v>
      </c>
      <c r="B18" t="s">
        <v>225</v>
      </c>
      <c r="C18" t="s">
        <v>226</v>
      </c>
      <c r="D18">
        <v>18971.599999999999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360</v>
      </c>
      <c r="L18">
        <v>107358</v>
      </c>
      <c r="M18">
        <v>0</v>
      </c>
      <c r="N18">
        <v>0</v>
      </c>
      <c r="O18">
        <v>868391</v>
      </c>
      <c r="P18">
        <v>2.3393557029743267E-3</v>
      </c>
      <c r="Q18">
        <v>4752286</v>
      </c>
      <c r="R18">
        <v>4615455</v>
      </c>
      <c r="S18">
        <v>0</v>
      </c>
      <c r="T18">
        <v>0</v>
      </c>
      <c r="U18">
        <v>48032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246826</v>
      </c>
      <c r="AC18">
        <v>0</v>
      </c>
      <c r="AD18">
        <v>371209474</v>
      </c>
      <c r="AE18" t="s">
        <v>227</v>
      </c>
      <c r="AF18">
        <v>421547.6</v>
      </c>
    </row>
    <row r="19" spans="1:32" x14ac:dyDescent="0.35">
      <c r="D19">
        <f>SUM(D2:D18)</f>
        <v>78386.200000000012</v>
      </c>
      <c r="E19">
        <f t="shared" ref="E19:O19" si="0">SUM(E2:E18)</f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360</v>
      </c>
      <c r="L19">
        <f t="shared" si="0"/>
        <v>943315</v>
      </c>
      <c r="M19">
        <f t="shared" si="0"/>
        <v>577256</v>
      </c>
      <c r="N19">
        <f t="shared" si="0"/>
        <v>0</v>
      </c>
      <c r="O19">
        <f t="shared" si="0"/>
        <v>112233058.72995007</v>
      </c>
      <c r="P19">
        <f>O19/AD19</f>
        <v>1.8130274646224565E-2</v>
      </c>
      <c r="Q19">
        <f t="shared" ref="Q19" si="1">SUM(Q2:Q18)</f>
        <v>74535881.319999993</v>
      </c>
      <c r="R19">
        <f t="shared" ref="R19" si="2">SUM(R2:R18)</f>
        <v>72682912.569360003</v>
      </c>
      <c r="S19">
        <f t="shared" ref="S19" si="3">SUM(S2:S18)</f>
        <v>215225</v>
      </c>
      <c r="T19">
        <f t="shared" ref="T19" si="4">SUM(T2:T18)</f>
        <v>0</v>
      </c>
      <c r="U19">
        <f t="shared" ref="U19" si="5">SUM(U2:U18)</f>
        <v>181337</v>
      </c>
      <c r="V19">
        <f t="shared" ref="V19" si="6">SUM(V2:V18)</f>
        <v>84268</v>
      </c>
      <c r="W19">
        <f t="shared" ref="W19" si="7">SUM(W2:W18)</f>
        <v>32438</v>
      </c>
      <c r="X19">
        <f t="shared" ref="X19" si="8">SUM(X2:X18)</f>
        <v>131543</v>
      </c>
      <c r="Y19">
        <f t="shared" ref="Y19" si="9">SUM(Y2:Y18)</f>
        <v>88137</v>
      </c>
      <c r="Z19">
        <f t="shared" ref="Z19" si="10">SUM(Z2:Z18)</f>
        <v>17500</v>
      </c>
      <c r="AA19">
        <f t="shared" ref="AA19" si="11">SUM(AA2:AA18)</f>
        <v>195379</v>
      </c>
      <c r="AB19">
        <f t="shared" ref="AB19" si="12">SUM(AB2:AB18)</f>
        <v>3571745</v>
      </c>
      <c r="AC19">
        <f t="shared" ref="AC19" si="13">SUM(AC2:AC18)</f>
        <v>0</v>
      </c>
      <c r="AD19">
        <f t="shared" ref="AD19" si="14">SUM(AD2:AD18)</f>
        <v>6190367268.0061359</v>
      </c>
      <c r="AF19">
        <f t="shared" ref="AF19" si="15">SUM(AF2:AF18)</f>
        <v>6116889.2000000002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Conservation by Utility</vt:lpstr>
      <vt:lpstr>Conservation by Sector</vt:lpstr>
      <vt:lpstr>Renewable by Utility</vt:lpstr>
      <vt:lpstr>Renewable by Type</vt:lpstr>
      <vt:lpstr>Conservation Data</vt:lpstr>
      <vt:lpstr>Renewable Data</vt:lpstr>
    </vt:vector>
  </TitlesOfParts>
  <Company>Washington State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Blackmon, Glenn (COM)</dc:creator>
  <cp:lastModifiedBy>Blackmon, Glenn (COM)</cp:lastModifiedBy>
  <cp:lastPrinted>2019-06-21T23:32:31Z</cp:lastPrinted>
  <dcterms:created xsi:type="dcterms:W3CDTF">2019-06-03T22:22:43Z</dcterms:created>
  <dcterms:modified xsi:type="dcterms:W3CDTF">2019-06-28T16:08:14Z</dcterms:modified>
</cp:coreProperties>
</file>