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enewable by Utility" sheetId="5" r:id="rId1"/>
    <sheet name="Renewable by Type" sheetId="4" r:id="rId2"/>
    <sheet name="Conservation by Utility" sheetId="3" r:id="rId3"/>
    <sheet name="Conservation by Sector" sheetId="1" r:id="rId4"/>
    <sheet name="2016 Reported Data" sheetId="7" r:id="rId5"/>
  </sheets>
  <externalReferences>
    <externalReference r:id="rId6"/>
  </externalReferences>
  <definedNames>
    <definedName name="CON_2014_Agriculture_Expend">'[1]Conservation Report'!$D$22</definedName>
    <definedName name="CON_2014_Agriculture_MWH">'[1]Conservation Report'!$C$22</definedName>
    <definedName name="CON_2014_Commercial_Expend">'[1]Conservation Report'!$D$20</definedName>
    <definedName name="CON_2014_Commercial_MWH">'[1]Conservation Report'!$C$20</definedName>
    <definedName name="CON_2014_Distribution_Expend">'[1]Conservation Report'!$D$23</definedName>
    <definedName name="CON_2014_Distribution_MWH">'[1]Conservation Report'!$C$23</definedName>
    <definedName name="CON_2014_Expenditures">'[1]Conservation Report'!$D$31</definedName>
    <definedName name="CON_2014_Industrial_Expend">'[1]Conservation Report'!$D$21</definedName>
    <definedName name="CON_2014_Industrial_MWH">'[1]Conservation Report'!$C$21</definedName>
    <definedName name="CON_2014_MWH">'[1]Conservation Report'!$C$31</definedName>
    <definedName name="CON_2014_NEEA_Expend">'[1]Conservation Report'!$D$25</definedName>
    <definedName name="CON_2014_NEEA_MWH">'[1]Conservation Report'!$C$25</definedName>
    <definedName name="CON_2014_OtherSector1_Expend">'[1]Conservation Report'!$D$26</definedName>
    <definedName name="CON_2014_OtherSector1_MWH">'[1]Conservation Report'!$C$26</definedName>
    <definedName name="CON_2014_OtherSector2_Expend">'[1]Conservation Report'!$D$27</definedName>
    <definedName name="CON_2014_OtherSector2_MWH">'[1]Conservation Report'!$C$27</definedName>
    <definedName name="CON_2014_Production_Expend">'[1]Conservation Report'!$D$24</definedName>
    <definedName name="CON_2014_Production_MWH">'[1]Conservation Report'!$C$24</definedName>
    <definedName name="CON_2014_Program1_Expend">'[1]Conservation Report'!$D$29</definedName>
    <definedName name="CON_2014_Program2_Expend">'[1]Conservation Report'!$D$30</definedName>
    <definedName name="CON_2014_Residential_Expend">'[1]Conservation Report'!$D$19</definedName>
    <definedName name="CON_2014_Residential_MWH">'[1]Conservation Report'!$C$19</definedName>
    <definedName name="CON_2015_Agriculture_Expend">'[1]Conservation Report'!$G$22</definedName>
    <definedName name="CON_2015_Agriculture_MWH">'[1]Conservation Report'!$F$22</definedName>
    <definedName name="CON_2015_Commercial_Expend">'[1]Conservation Report'!$G$20</definedName>
    <definedName name="CON_2015_Commercial_MWH">'[1]Conservation Report'!$F$20</definedName>
    <definedName name="CON_2015_Distribution_Expend">'[1]Conservation Report'!$G$23</definedName>
    <definedName name="CON_2015_Distribution_MWH">'[1]Conservation Report'!$F$23</definedName>
    <definedName name="CON_2015_Expenditures">'[1]Conservation Report'!$G$31</definedName>
    <definedName name="CON_2015_Industrial_Expend">'[1]Conservation Report'!$G$21</definedName>
    <definedName name="CON_2015_Industrial_MWH">'[1]Conservation Report'!$F$21</definedName>
    <definedName name="CON_2015_MWH">'[1]Conservation Report'!$F$31</definedName>
    <definedName name="CON_2015_NEEA_Expend">'[1]Conservation Report'!$G$25</definedName>
    <definedName name="CON_2015_NEEA_MWH">'[1]Conservation Report'!$F$25</definedName>
    <definedName name="CON_2015_OtherSector1_Expend">'[1]Conservation Report'!$G$26</definedName>
    <definedName name="CON_2015_OtherSector1_MWH">'[1]Conservation Report'!$F$26</definedName>
    <definedName name="CON_2015_OtherSector2_Expend">'[1]Conservation Report'!$G$27</definedName>
    <definedName name="CON_2015_OtherSector2_MWH">'[1]Conservation Report'!$F$27</definedName>
    <definedName name="CON_2015_Production_Expend">'[1]Conservation Report'!$G$24</definedName>
    <definedName name="CON_2015_Production_MWH">'[1]Conservation Report'!$F$24</definedName>
    <definedName name="CON_2015_Program1_Expend">'[1]Conservation Report'!$G$29</definedName>
    <definedName name="CON_2015_Program2_Expend">'[1]Conservation Report'!$G$30</definedName>
    <definedName name="CON_2015_Residential_Expend">'[1]Conservation Report'!$G$19</definedName>
    <definedName name="CON_2015_Residential_MWH">'[1]Conservation Report'!$F$19</definedName>
    <definedName name="CON_Contact_Name">'[1]Conservation Report'!$B$7</definedName>
    <definedName name="CON_Email">'[1]Conservation Report'!$B$9</definedName>
    <definedName name="CON_Phone">'[1]Conservation Report'!$B$8</definedName>
    <definedName name="CON_Potential_2015_2023">'[1]Conservation Report'!$A$14</definedName>
    <definedName name="CON_Potential_2016_2025">'[1]Conservation Report'!$C$14</definedName>
    <definedName name="CON_Report_Date">'[1]Conservation Report'!$B$6</definedName>
    <definedName name="CON_Target_2014_2015">'[1]Conservation Report'!$B$14</definedName>
    <definedName name="CON_Target_2016_2017">'[1]Conservation Report'!$D$14</definedName>
    <definedName name="CON_Utility_Name">'[1]Conservation Report'!$B$5</definedName>
    <definedName name="REN_Contact_Name">'[1]Renewables Report'!$B$7</definedName>
    <definedName name="REN_Email">'[1]Renewables Report'!$B$9</definedName>
    <definedName name="REN_ERR_ApprenticeLabor">'[1]Renewables Report'!$M$18</definedName>
    <definedName name="REN_ERR_Biodiesel">'[1]Renewables Report'!$J$18</definedName>
    <definedName name="REN_ERR_Biomass">'[1]Renewables Report'!$K$18</definedName>
    <definedName name="REN_ERR_Geothermal">'[1]Renewables Report'!$F$18</definedName>
    <definedName name="REN_ERR_LandfillGas">'[1]Renewables Report'!$G$18</definedName>
    <definedName name="REN_ERR_QBE">'[1]Renewables Report'!$L$18</definedName>
    <definedName name="REN_ERR_SewageGas">'[1]Renewables Report'!$I$18</definedName>
    <definedName name="REN_ERR_Solar">'[1]Renewables Report'!$E$18</definedName>
    <definedName name="REN_ERR_Water">'[1]Renewables Report'!$C$18</definedName>
    <definedName name="REN_ERR_Wind">'[1]Renewables Report'!$D$18</definedName>
    <definedName name="REN_ERR_WOT">'[1]Renewables Report'!$H$18</definedName>
    <definedName name="REN_Expenditure_Amount_2016">'[1]Renewables Report'!$M$13</definedName>
    <definedName name="REN_Expenditure_Percent_2016">'[1]Renewables Report'!$M$15</definedName>
    <definedName name="REN_Load_2014">'[1]Renewables Report'!$M$5</definedName>
    <definedName name="REN_Load_2015">'[1]Renewables Report'!$M$6</definedName>
    <definedName name="REN_REC_ApprenticeLabor">'[1]Renewables Report'!$M$19</definedName>
    <definedName name="REN_REC_Biodiesel">'[1]Renewables Report'!$J$19</definedName>
    <definedName name="REN_REC_Biomass">'[1]Renewables Report'!$K$19</definedName>
    <definedName name="REN_REC_DistributedGeneration">'[1]Renewables Report'!$N$19</definedName>
    <definedName name="REN_REC_Geothermal">'[1]Renewables Report'!$F$19</definedName>
    <definedName name="REN_REC_LandfillGas">'[1]Renewables Report'!$G$19</definedName>
    <definedName name="REN_REC_QBE">'[1]Renewables Report'!$L$19</definedName>
    <definedName name="REN_REC_SewageGas">'[1]Renewables Report'!$I$19</definedName>
    <definedName name="REN_REC_Solar">'[1]Renewables Report'!$E$19</definedName>
    <definedName name="REN_REC_Wind">'[1]Renewables Report'!$D$19</definedName>
    <definedName name="REN_REC_WOT">'[1]Renewables Report'!$H$19</definedName>
    <definedName name="REN_RetailRevenueRequirement_2016">'[1]Renewables Report'!$M$14</definedName>
    <definedName name="REN_Submittal_Date">'[1]Renewables Report'!$B$6</definedName>
    <definedName name="REN_Total_2016">'[1]Renewables Report'!$M$10</definedName>
    <definedName name="REN_Utility_Name">'[1]Renewables Report'!$B$5</definedName>
  </definedNames>
  <calcPr calcId="145621"/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AA19" i="7"/>
  <c r="AB19" i="7"/>
  <c r="AC19" i="7"/>
  <c r="AD19" i="7"/>
  <c r="AE19" i="7"/>
  <c r="AF19" i="7"/>
  <c r="AG19" i="7"/>
  <c r="AH19" i="7"/>
  <c r="AI19" i="7"/>
  <c r="AJ19" i="7"/>
  <c r="AK19" i="7"/>
  <c r="AL19" i="7"/>
  <c r="AM19" i="7"/>
  <c r="AN19" i="7"/>
  <c r="AO19" i="7"/>
  <c r="AP19" i="7"/>
  <c r="AQ19" i="7"/>
  <c r="AR19" i="7"/>
  <c r="AS19" i="7"/>
  <c r="J19" i="7"/>
  <c r="I19" i="7"/>
  <c r="H19" i="7"/>
  <c r="G19" i="7"/>
  <c r="F19" i="7"/>
  <c r="E19" i="7"/>
  <c r="D19" i="7"/>
  <c r="C19" i="7"/>
  <c r="B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Y19" i="7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3" i="3"/>
  <c r="C17" i="4"/>
  <c r="C16" i="4"/>
  <c r="C12" i="4"/>
  <c r="C11" i="4"/>
  <c r="C10" i="4"/>
  <c r="C9" i="4"/>
  <c r="C8" i="4"/>
  <c r="C7" i="4"/>
  <c r="C6" i="4"/>
  <c r="C5" i="4"/>
  <c r="C4" i="4"/>
  <c r="B16" i="4"/>
  <c r="B12" i="4"/>
  <c r="B11" i="4"/>
  <c r="B10" i="4"/>
  <c r="B9" i="4"/>
  <c r="B8" i="4"/>
  <c r="B7" i="4"/>
  <c r="B6" i="4"/>
  <c r="B5" i="4"/>
  <c r="B4" i="4"/>
  <c r="B3" i="4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3" i="5"/>
  <c r="B4" i="5"/>
  <c r="C4" i="5" s="1"/>
  <c r="B5" i="5"/>
  <c r="C5" i="5" s="1"/>
  <c r="B6" i="5"/>
  <c r="B7" i="5"/>
  <c r="C7" i="5" s="1"/>
  <c r="B8" i="5"/>
  <c r="C8" i="5" s="1"/>
  <c r="B9" i="5"/>
  <c r="C9" i="5" s="1"/>
  <c r="B10" i="5"/>
  <c r="B11" i="5"/>
  <c r="C11" i="5" s="1"/>
  <c r="B12" i="5"/>
  <c r="C12" i="5" s="1"/>
  <c r="B13" i="5"/>
  <c r="C13" i="5" s="1"/>
  <c r="B14" i="5"/>
  <c r="B15" i="5"/>
  <c r="C15" i="5" s="1"/>
  <c r="B16" i="5"/>
  <c r="C16" i="5" s="1"/>
  <c r="B17" i="5"/>
  <c r="B18" i="5"/>
  <c r="C18" i="5" s="1"/>
  <c r="B19" i="5"/>
  <c r="C19" i="5" s="1"/>
  <c r="B3" i="5"/>
  <c r="C3" i="5" s="1"/>
  <c r="CG19" i="7"/>
  <c r="CE19" i="7"/>
  <c r="BS19" i="7"/>
  <c r="BR19" i="7"/>
  <c r="BP19" i="7"/>
  <c r="BA19" i="7"/>
  <c r="AZ19" i="7"/>
  <c r="Z19" i="7"/>
  <c r="K19" i="7"/>
  <c r="E12" i="3" l="1"/>
  <c r="E8" i="3"/>
  <c r="E4" i="3"/>
  <c r="H17" i="1"/>
  <c r="H15" i="1"/>
  <c r="E15" i="3"/>
  <c r="E11" i="3"/>
  <c r="E14" i="3"/>
  <c r="E10" i="3"/>
  <c r="E6" i="3"/>
  <c r="E17" i="3"/>
  <c r="E13" i="3"/>
  <c r="E9" i="3"/>
  <c r="E5" i="3"/>
  <c r="E18" i="3"/>
  <c r="E19" i="3"/>
  <c r="E7" i="3"/>
  <c r="E3" i="3"/>
  <c r="H16" i="1"/>
  <c r="F20" i="1"/>
  <c r="D20" i="3"/>
  <c r="E16" i="3"/>
  <c r="B20" i="1"/>
  <c r="C20" i="1"/>
  <c r="E20" i="1"/>
  <c r="G20" i="1"/>
  <c r="D20" i="1"/>
  <c r="BQ19" i="7"/>
  <c r="F20" i="5" s="1"/>
  <c r="C13" i="4"/>
  <c r="D12" i="4"/>
  <c r="B13" i="4"/>
  <c r="C14" i="5"/>
  <c r="C10" i="5"/>
  <c r="C6" i="5"/>
  <c r="C17" i="5"/>
  <c r="E16" i="5" l="1"/>
  <c r="D3" i="4" l="1"/>
  <c r="B18" i="4"/>
  <c r="D17" i="4"/>
  <c r="D11" i="4" l="1"/>
  <c r="E5" i="5"/>
  <c r="E18" i="5"/>
  <c r="E9" i="5"/>
  <c r="E13" i="5"/>
  <c r="D4" i="4"/>
  <c r="E7" i="5"/>
  <c r="E11" i="5"/>
  <c r="E15" i="5"/>
  <c r="E14" i="5"/>
  <c r="E17" i="5"/>
  <c r="E19" i="5"/>
  <c r="E3" i="5"/>
  <c r="E6" i="5"/>
  <c r="E10" i="5"/>
  <c r="D20" i="5"/>
  <c r="E4" i="5"/>
  <c r="E8" i="5"/>
  <c r="E12" i="5"/>
  <c r="D10" i="4"/>
  <c r="C18" i="4"/>
  <c r="D9" i="4"/>
  <c r="D7" i="4"/>
  <c r="D6" i="4"/>
  <c r="D8" i="4"/>
  <c r="D5" i="4"/>
  <c r="B20" i="4"/>
  <c r="D16" i="4"/>
  <c r="D18" i="4" s="1"/>
  <c r="B20" i="3"/>
  <c r="B20" i="5"/>
  <c r="C20" i="3"/>
  <c r="E20" i="3" l="1"/>
  <c r="D13" i="4"/>
  <c r="D20" i="4" s="1"/>
  <c r="E12" i="4" s="1"/>
  <c r="C20" i="4"/>
  <c r="E20" i="5"/>
  <c r="H10" i="1"/>
  <c r="H6" i="1"/>
  <c r="C20" i="5"/>
  <c r="H11" i="1"/>
  <c r="H4" i="1"/>
  <c r="H3" i="1"/>
  <c r="H13" i="1"/>
  <c r="H5" i="1"/>
  <c r="H19" i="1"/>
  <c r="H12" i="1"/>
  <c r="H7" i="1"/>
  <c r="H9" i="1"/>
  <c r="H8" i="1"/>
  <c r="H18" i="1"/>
  <c r="H14" i="1"/>
  <c r="E16" i="4" l="1"/>
  <c r="E5" i="4"/>
  <c r="E11" i="4"/>
  <c r="E8" i="4"/>
  <c r="E7" i="4"/>
  <c r="E4" i="4"/>
  <c r="E6" i="4"/>
  <c r="E3" i="4"/>
  <c r="E9" i="4"/>
  <c r="E17" i="4"/>
  <c r="E10" i="4"/>
  <c r="H20" i="1"/>
  <c r="E20" i="4" l="1"/>
</calcChain>
</file>

<file path=xl/sharedStrings.xml><?xml version="1.0" encoding="utf-8"?>
<sst xmlns="http://schemas.openxmlformats.org/spreadsheetml/2006/main" count="347" uniqueCount="250">
  <si>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</si>
  <si>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</si>
  <si>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</si>
  <si>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</si>
  <si>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</si>
  <si>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</si>
  <si>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</si>
  <si>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</si>
  <si>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</si>
  <si>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</si>
  <si>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</si>
  <si>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</si>
  <si>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</si>
  <si>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</si>
  <si>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</si>
  <si>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</si>
  <si>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CON_Contact_Name</t>
  </si>
  <si>
    <t>CON_Email</t>
  </si>
  <si>
    <t>CON_Phone</t>
  </si>
  <si>
    <t>CON_Potential_2014_2023</t>
  </si>
  <si>
    <t>CON_Report_Date</t>
  </si>
  <si>
    <t>CON_Target_2014_2015</t>
  </si>
  <si>
    <t>CON_Utility_Name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</si>
  <si>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</si>
  <si>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</si>
  <si>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</si>
  <si>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</si>
  <si>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</si>
  <si>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</si>
  <si>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</si>
  <si>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</si>
  <si>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</si>
  <si>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</si>
  <si>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</si>
  <si>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</si>
  <si>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</si>
  <si>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</si>
  <si>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</si>
  <si>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</si>
  <si>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</si>
  <si>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</si>
  <si>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</si>
  <si>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</si>
  <si>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</si>
  <si>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</si>
  <si>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REN_Submittal_Date</t>
  </si>
  <si>
    <t>REN_Utility_Name</t>
  </si>
  <si>
    <t>mark.baker@avistacorp.com</t>
  </si>
  <si>
    <t>(509) 495-4864</t>
  </si>
  <si>
    <t>Avista Corp.</t>
  </si>
  <si>
    <t>melissa.lyons@chelanpud.org</t>
  </si>
  <si>
    <t>Clark Public Utilities</t>
  </si>
  <si>
    <t>Cowlitz County PUD</t>
  </si>
  <si>
    <t>ghuhta@cowlitzpud.org</t>
  </si>
  <si>
    <t>dchestn@gcpud.org</t>
  </si>
  <si>
    <t>PUD #1 of Grays Harbor County</t>
  </si>
  <si>
    <t>mjames@ghpud.org</t>
  </si>
  <si>
    <t>Melinda James-Saffron</t>
  </si>
  <si>
    <t>Inland Power and Light Co.</t>
  </si>
  <si>
    <t>johnf@inlandpower.com</t>
  </si>
  <si>
    <t>Pacific Power &amp; Light Company</t>
  </si>
  <si>
    <t>Peninsula Light Company</t>
  </si>
  <si>
    <t>Sharon Silver / Power Resources</t>
  </si>
  <si>
    <t>sharons@penlight.org</t>
  </si>
  <si>
    <t>253.857.1526</t>
  </si>
  <si>
    <t>daniel.anderson@pse.com</t>
  </si>
  <si>
    <t>Snohomish County PUD</t>
  </si>
  <si>
    <t>Anna Berg</t>
  </si>
  <si>
    <t>Tacoma Power</t>
  </si>
  <si>
    <t>Total</t>
  </si>
  <si>
    <t>Water</t>
  </si>
  <si>
    <t>Wind</t>
  </si>
  <si>
    <t>Solar</t>
  </si>
  <si>
    <t>Geothermal</t>
  </si>
  <si>
    <t>Landfill Gas</t>
  </si>
  <si>
    <t>Biomass Energy</t>
  </si>
  <si>
    <t>Eligible Renewable Resource</t>
  </si>
  <si>
    <t>RECs</t>
  </si>
  <si>
    <t>Percent of Total</t>
  </si>
  <si>
    <t>Multiplier Factors</t>
  </si>
  <si>
    <t>Apprentice Labor</t>
  </si>
  <si>
    <t>Distributed Generation</t>
  </si>
  <si>
    <t>Total Multipliers</t>
  </si>
  <si>
    <t>Total Generation and Multipliers</t>
  </si>
  <si>
    <t>NA</t>
  </si>
  <si>
    <t>Biodiesel Energy</t>
  </si>
  <si>
    <t xml:space="preserve">Wave, Ocean, Tidal </t>
  </si>
  <si>
    <t>Gas from Sewage Treatment</t>
  </si>
  <si>
    <t>Energy (MWh)</t>
  </si>
  <si>
    <t>Incremental Cost of Renewable Energy and RECs (% of Revenue Requirement)</t>
  </si>
  <si>
    <t>2014-15 Conservation Target (MWh)</t>
  </si>
  <si>
    <t>Total Electric Generation</t>
  </si>
  <si>
    <t>Residential</t>
  </si>
  <si>
    <t>Commercial</t>
  </si>
  <si>
    <t>Industrial</t>
  </si>
  <si>
    <t>Agricultural</t>
  </si>
  <si>
    <t>NEEA</t>
  </si>
  <si>
    <t>Other</t>
  </si>
  <si>
    <t>Distribution</t>
  </si>
  <si>
    <t>http://www.commerce.wa.gov/EIA</t>
  </si>
  <si>
    <t>CON_2014_Agriculture_Expend</t>
  </si>
  <si>
    <t>CON_2014_Agriculture_MWH</t>
  </si>
  <si>
    <t>CON_2014_Commercial_Expend</t>
  </si>
  <si>
    <t>CON_2014_Commercial_MWH</t>
  </si>
  <si>
    <t>CON_2014_Distribution_Expend</t>
  </si>
  <si>
    <t>CON_2014_Distribution_MWH</t>
  </si>
  <si>
    <t>CON_2014_Expenditures</t>
  </si>
  <si>
    <t>CON_2014_Industrial_Expend</t>
  </si>
  <si>
    <t>CON_2014_Industrial_MWH</t>
  </si>
  <si>
    <t>CON_2014_MWH</t>
  </si>
  <si>
    <t>CON_2014_NEEA_Expend</t>
  </si>
  <si>
    <t>CON_2014_NEEA_MWH</t>
  </si>
  <si>
    <t>CON_2014_OtherSector1_Expend</t>
  </si>
  <si>
    <t>CON_2014_OtherSector1_MWH</t>
  </si>
  <si>
    <t>CON_2014_OtherSector2_Expend</t>
  </si>
  <si>
    <t>CON_2014_OtherSector2_MWH</t>
  </si>
  <si>
    <t>CON_2014_Production_Expend</t>
  </si>
  <si>
    <t>CON_2014_Production_MWH</t>
  </si>
  <si>
    <t>CON_2014_Program1_Expend</t>
  </si>
  <si>
    <t>CON_2014_Program2_Expend</t>
  </si>
  <si>
    <t>CON_2014_Residential_Expend</t>
  </si>
  <si>
    <t>CON_2014_Residential_MWH</t>
  </si>
  <si>
    <t>REN_Load_2014</t>
  </si>
  <si>
    <t>Mark Baker, Demand Side Management</t>
  </si>
  <si>
    <t>John Lyons, Energy Resources</t>
  </si>
  <si>
    <t>James Dykes / Power Management</t>
  </si>
  <si>
    <t>dykesj@bentonpud.org</t>
  </si>
  <si>
    <t>509-582-1267</t>
  </si>
  <si>
    <t>James White</t>
  </si>
  <si>
    <t>james.white@chelanpud.org</t>
  </si>
  <si>
    <t>509-661-4829</t>
  </si>
  <si>
    <t>Public Utility District No. 1 of Chelan County</t>
  </si>
  <si>
    <t>PUD #1 of Clallam County</t>
  </si>
  <si>
    <t>fredm@clallampud.net</t>
  </si>
  <si>
    <t>dshepherd-gaw@cowlitzpud.org</t>
  </si>
  <si>
    <t>360-501-9505</t>
  </si>
  <si>
    <t>Gary Huhta Power Manager</t>
  </si>
  <si>
    <t>509.789.4231</t>
  </si>
  <si>
    <t>norm@lcpud.org</t>
  </si>
  <si>
    <t>360.740.2430</t>
  </si>
  <si>
    <t>Mason County PUD No. 3</t>
  </si>
  <si>
    <t>chris.schaefer@pse.com</t>
  </si>
  <si>
    <t>Brendan.Odonnell@seattle.gov</t>
  </si>
  <si>
    <t>206-733-9265</t>
  </si>
  <si>
    <t>jstafford@cityoftacoma.org</t>
  </si>
  <si>
    <t>2014 Conservation Acquired (MWh)</t>
  </si>
  <si>
    <t>Utility Name</t>
  </si>
  <si>
    <t>CON_2015_Agriculture_Expend</t>
  </si>
  <si>
    <t>CON_2015_Agriculture_MWH</t>
  </si>
  <si>
    <t>CON_2015_Commercial_Expend</t>
  </si>
  <si>
    <t>CON_2015_Commercial_MWH</t>
  </si>
  <si>
    <t>CON_2015_Distribution_Expend</t>
  </si>
  <si>
    <t>CON_2015_Distribution_MWH</t>
  </si>
  <si>
    <t>CON_2015_Expenditures</t>
  </si>
  <si>
    <t>CON_2015_Industrial_Expend</t>
  </si>
  <si>
    <t>CON_2015_Industrial_MWH</t>
  </si>
  <si>
    <t>CON_2015_MWH</t>
  </si>
  <si>
    <t>CON_2015_NEEA_Expend</t>
  </si>
  <si>
    <t>CON_2015_NEEA_MWH</t>
  </si>
  <si>
    <t>CON_2015_OtherSector1_Expend</t>
  </si>
  <si>
    <t>CON_2015_OtherSector1_MWH</t>
  </si>
  <si>
    <t>CON_2015_OtherSector2_Expend</t>
  </si>
  <si>
    <t>CON_2015_OtherSector2_MWH</t>
  </si>
  <si>
    <t>CON_2015_Production_Expend</t>
  </si>
  <si>
    <t>CON_2015_Production_MWH</t>
  </si>
  <si>
    <t>CON_2015_Program1_Expend</t>
  </si>
  <si>
    <t>CON_2015_Program2_Expend</t>
  </si>
  <si>
    <t>CON_2015_Residential_Expend</t>
  </si>
  <si>
    <t>CON_2015_Residential_MWH</t>
  </si>
  <si>
    <t>CON_Potential_2016_2025</t>
  </si>
  <si>
    <t>CON_Target_2016_2017</t>
  </si>
  <si>
    <t>REN_ERR_QBE</t>
  </si>
  <si>
    <t>REN_Expenditure_Amount_2016</t>
  </si>
  <si>
    <t>REN_Expenditure_Percent_2016</t>
  </si>
  <si>
    <t>REN_Load_2015</t>
  </si>
  <si>
    <t>REC_REC_QBE</t>
  </si>
  <si>
    <t>REN_RetailRevenueRequirement_2016</t>
  </si>
  <si>
    <t>REN_Total_2016</t>
  </si>
  <si>
    <t>John.Lyons@avistacorp.com</t>
  </si>
  <si>
    <t>Public Utility District No. 1 of Benton County</t>
  </si>
  <si>
    <t>Melissa Lyons/Energy Planning &amp; Trading</t>
  </si>
  <si>
    <t>Fred Mtichel/ / Utility Services</t>
  </si>
  <si>
    <t>FredM@ClallamPUD.net</t>
  </si>
  <si>
    <t>360.565.3235</t>
  </si>
  <si>
    <t>PUD No. 1 of Clallam County</t>
  </si>
  <si>
    <t>Fred Mitchell/Power Resources</t>
  </si>
  <si>
    <t>Larry Blaufus/ Energy Resources</t>
  </si>
  <si>
    <t>lblaufus@clarkpud.com</t>
  </si>
  <si>
    <t>360-992-3598</t>
  </si>
  <si>
    <t>Brenna Moore/Energy Resources</t>
  </si>
  <si>
    <t>bmoore@clarkpud.com</t>
  </si>
  <si>
    <t>David Shepherd-Gaw/Energy Efficiency Services</t>
  </si>
  <si>
    <t>Public Utility District No. 2 of Grant County</t>
  </si>
  <si>
    <t>Diane Chestnut/ Customer Service</t>
  </si>
  <si>
    <t>509.766.2534</t>
  </si>
  <si>
    <t>Casey Sprouse, Power Management</t>
  </si>
  <si>
    <t>csprous@gcpud.org</t>
  </si>
  <si>
    <t>360-538--6440</t>
  </si>
  <si>
    <t>May 26,2016</t>
  </si>
  <si>
    <t>John Francisco\Energy Resources</t>
  </si>
  <si>
    <t>Lewis County PUD</t>
  </si>
  <si>
    <t>Norm Goodbla/Energy Services</t>
  </si>
  <si>
    <t>Public Uti;ity District No. 1 of Lewis ounty</t>
  </si>
  <si>
    <t xml:space="preserve">Matt Samuelson </t>
  </si>
  <si>
    <t>matts@lcpud.org</t>
  </si>
  <si>
    <t>Michele Patterson, Power Supply / Conservation</t>
  </si>
  <si>
    <t>michelep@masonpud3.org</t>
  </si>
  <si>
    <t>(360) 432-5325</t>
  </si>
  <si>
    <t>Michele Patterson / Power Supply</t>
  </si>
  <si>
    <t>Cory Scott / Demand Side Management</t>
  </si>
  <si>
    <t>cory.scott@pacificorp.com</t>
  </si>
  <si>
    <t>(503) 813-6011</t>
  </si>
  <si>
    <t>Ariel Son</t>
  </si>
  <si>
    <t>ariel.son@pacificorp.com</t>
  </si>
  <si>
    <t>Dan Anderson, Energy Efficiency</t>
  </si>
  <si>
    <t>425 424-6837</t>
  </si>
  <si>
    <t>Chris Schaefer</t>
  </si>
  <si>
    <t>Brendan O'Donnell/Customer Energy Solutions</t>
  </si>
  <si>
    <t>Robert W. Cromwell, Jr./Regional Policy and Contracts</t>
  </si>
  <si>
    <t>Robert.Cromwell@Seattle.gov</t>
  </si>
  <si>
    <t>Nicole Moreland - Manager, Business Operations</t>
  </si>
  <si>
    <t>namoreland@snopud.com</t>
  </si>
  <si>
    <t>425-783-1879</t>
  </si>
  <si>
    <t>ajberg@snopud.com</t>
  </si>
  <si>
    <t>Jeff Stafford/Conservation Resources Management</t>
  </si>
  <si>
    <t>(253) 502-8940</t>
  </si>
  <si>
    <t>John Walkowiak</t>
  </si>
  <si>
    <t>jwalkowiak@cityoftacoma.org</t>
  </si>
  <si>
    <t>2016 Renewable Energy for Washington Qualifying Utilities</t>
  </si>
  <si>
    <t>Average Load 2014-2015 (MWh)</t>
  </si>
  <si>
    <t>9% Renewable Target for 2016 (MWh)</t>
  </si>
  <si>
    <t>Qualifying Renewables for 2016 (MWh)</t>
  </si>
  <si>
    <t>Qualifying Renewables for 2016 (% of Load)</t>
  </si>
  <si>
    <t>Clark Public Utilities and Snohomish PUD intend to comply under the 4% incremental cost cap provision.</t>
  </si>
  <si>
    <t>Source: Utility reports submitted June 1, 2016. Available at:</t>
  </si>
  <si>
    <t>2016 Renewable Resources and RECs by Resource Type</t>
  </si>
  <si>
    <t>Qualified Biomass Energy</t>
  </si>
  <si>
    <t>Note:</t>
  </si>
  <si>
    <t>2015 Conservation Acquired (MWh)</t>
  </si>
  <si>
    <t>2014-15 Conservation as a Percent of Target</t>
  </si>
  <si>
    <t>2014-15 Conservation Acquisitions by End Use Sector</t>
  </si>
  <si>
    <t>Qualified Biomass Energy is a new form of eligible renewable energy in 2016. It is from generating units that commenced operation before 1999.</t>
  </si>
  <si>
    <t>2014-2015 Conservation Targets and Acquisitions</t>
  </si>
  <si>
    <t>Prepared 6/29/16</t>
  </si>
  <si>
    <t>2016-17 Conservation Target (MWh)</t>
  </si>
  <si>
    <t>Revised 8/9/2016 (Avista, Pacific Power, and PSE submitted revised conservation reports)</t>
  </si>
  <si>
    <t>Revised 8/26/2016 (Cowlitz PUD submitted revised conservation potential and conservation target.)</t>
  </si>
  <si>
    <t>Revised 8/26/16 (corrected Cowlitz PUD amounts for biomass and qualified biomass)</t>
  </si>
  <si>
    <t>Revised 10/11/2016 (revisions by Lewis PUD &amp; Clark Public Utilities)</t>
  </si>
  <si>
    <t>Revised 10/11/2016 (Avista submitted revised conservation report)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</si>
</sst>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9" fontId="0" fillId="0" borderId="0" xfId="0" applyNumberForma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3"/>
    <xf numFmtId="9" fontId="0" fillId="0" borderId="1" xfId="2" applyFont="1" applyBorder="1"/>
    <xf numFmtId="9" fontId="0" fillId="0" borderId="1" xfId="0" applyNumberFormat="1" applyBorder="1"/>
    <xf numFmtId="0" fontId="2" fillId="0" borderId="3" xfId="0" applyFont="1" applyFill="1" applyBorder="1" applyAlignment="1">
      <alignment horizontal="center" wrapText="1"/>
    </xf>
    <xf numFmtId="0" fontId="7" fillId="0" borderId="0" xfId="3" applyAlignment="1">
      <alignment horizontal="left"/>
    </xf>
    <xf numFmtId="0" fontId="0" fillId="0" borderId="0" xfId="0" applyAlignment="1">
      <alignment horizontal="center" wrapText="1"/>
    </xf>
    <xf numFmtId="164" fontId="0" fillId="0" borderId="0" xfId="0" applyNumberFormat="1"/>
    <xf numFmtId="10" fontId="0" fillId="0" borderId="0" xfId="2" applyNumberFormat="1" applyFont="1"/>
    <xf numFmtId="9" fontId="0" fillId="0" borderId="0" xfId="2" applyNumberFormat="1" applyFont="1"/>
    <xf numFmtId="0" fontId="2" fillId="0" borderId="0" xfId="0" applyFont="1" applyFill="1" applyBorder="1" applyAlignment="1">
      <alignment horizontal="center" wrapText="1"/>
    </xf>
    <xf numFmtId="164" fontId="0" fillId="0" borderId="0" xfId="2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Alignment="1">
      <alignment horizontal="right"/>
    </xf>
    <xf numFmtId="0" fontId="0" fillId="0" borderId="0" xfId="0" applyFill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lennbl\AppData\Local\Microsoft\Windows\Temporary%20Internet%20Files\Content.Outlook\I4ULBDLR\EIA-2016-ReportWorkbook-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ground"/>
      <sheetName val="Instructions - Revise 2014"/>
      <sheetName val="Conservation Report"/>
      <sheetName val="Renewables Report"/>
      <sheetName val="Renewable Cost Report"/>
      <sheetName val="Data"/>
      <sheetName val="Sheet1"/>
    </sheetNames>
    <sheetDataSet>
      <sheetData sheetId="0" refreshError="1"/>
      <sheetData sheetId="1" refreshError="1"/>
      <sheetData sheetId="2" refreshError="1">
        <row r="5">
          <cell r="B5" t="str">
            <v>Public Uti;ity District No. 1 of Lewis ounty</v>
          </cell>
        </row>
        <row r="6">
          <cell r="B6">
            <v>42506</v>
          </cell>
        </row>
        <row r="7">
          <cell r="B7" t="str">
            <v>Norm Goodbla/Energy Services</v>
          </cell>
        </row>
        <row r="8">
          <cell r="B8" t="str">
            <v>360.740.2430</v>
          </cell>
        </row>
        <row r="9">
          <cell r="B9" t="str">
            <v>norm@lcpud.org</v>
          </cell>
        </row>
        <row r="14">
          <cell r="A14">
            <v>62020.800000000003</v>
          </cell>
          <cell r="B14">
            <v>11563</v>
          </cell>
          <cell r="C14">
            <v>29872</v>
          </cell>
          <cell r="D14">
            <v>5519</v>
          </cell>
        </row>
        <row r="19">
          <cell r="C19">
            <v>1501</v>
          </cell>
          <cell r="D19">
            <v>239559</v>
          </cell>
          <cell r="F19">
            <v>1523</v>
          </cell>
          <cell r="G19">
            <v>317984</v>
          </cell>
        </row>
        <row r="20">
          <cell r="C20">
            <v>1036</v>
          </cell>
          <cell r="D20">
            <v>187118</v>
          </cell>
          <cell r="F20">
            <v>3516</v>
          </cell>
          <cell r="G20">
            <v>512522</v>
          </cell>
        </row>
        <row r="21">
          <cell r="C21">
            <v>41</v>
          </cell>
          <cell r="D21">
            <v>7435</v>
          </cell>
          <cell r="F21">
            <v>2300</v>
          </cell>
          <cell r="G21">
            <v>332313</v>
          </cell>
        </row>
        <row r="22">
          <cell r="C22">
            <v>128.11799999999999</v>
          </cell>
          <cell r="D22">
            <v>13212</v>
          </cell>
          <cell r="F22">
            <v>0</v>
          </cell>
          <cell r="G22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</row>
        <row r="24">
          <cell r="C24">
            <v>0</v>
          </cell>
          <cell r="D24">
            <v>0</v>
          </cell>
          <cell r="F24">
            <v>0</v>
          </cell>
          <cell r="G24">
            <v>0</v>
          </cell>
        </row>
        <row r="25">
          <cell r="C25">
            <v>4336</v>
          </cell>
          <cell r="D25">
            <v>0</v>
          </cell>
          <cell r="F25">
            <v>4724</v>
          </cell>
          <cell r="G25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</row>
        <row r="29">
          <cell r="D29">
            <v>0</v>
          </cell>
          <cell r="G29">
            <v>0</v>
          </cell>
        </row>
        <row r="30">
          <cell r="D30">
            <v>0</v>
          </cell>
          <cell r="G30">
            <v>0</v>
          </cell>
        </row>
        <row r="31">
          <cell r="C31">
            <v>7042.1180000000004</v>
          </cell>
          <cell r="D31">
            <v>447324</v>
          </cell>
          <cell r="F31">
            <v>12063</v>
          </cell>
          <cell r="G31">
            <v>1162819</v>
          </cell>
        </row>
      </sheetData>
      <sheetData sheetId="3" refreshError="1">
        <row r="5">
          <cell r="B5" t="str">
            <v>Lewis County PUD</v>
          </cell>
          <cell r="M5">
            <v>912156</v>
          </cell>
        </row>
        <row r="6">
          <cell r="B6">
            <v>42509</v>
          </cell>
          <cell r="M6">
            <v>880008</v>
          </cell>
        </row>
        <row r="7">
          <cell r="B7" t="str">
            <v xml:space="preserve">Matt Samuelson </v>
          </cell>
        </row>
        <row r="9">
          <cell r="B9" t="str">
            <v>matts@lcpud.org</v>
          </cell>
        </row>
        <row r="10">
          <cell r="M10">
            <v>80647</v>
          </cell>
        </row>
        <row r="13">
          <cell r="M13">
            <v>2392325</v>
          </cell>
        </row>
        <row r="14">
          <cell r="M14">
            <v>69715758</v>
          </cell>
        </row>
        <row r="15">
          <cell r="M15">
            <v>3.4315412592946348E-2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D19">
            <v>57222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23425</v>
          </cell>
          <cell r="L19">
            <v>0</v>
          </cell>
          <cell r="M19">
            <v>0</v>
          </cell>
          <cell r="N19">
            <v>0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EIA/Pages/EnergyIndependence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Normal="100" workbookViewId="0">
      <selection activeCell="A34" sqref="A34"/>
    </sheetView>
  </sheetViews>
  <sheetFormatPr defaultRowHeight="15" x14ac:dyDescent="0.25"/>
  <cols>
    <col min="1" max="1" width="19.85546875" customWidth="1"/>
    <col min="2" max="2" width="13.28515625" customWidth="1"/>
    <col min="3" max="3" width="13.5703125" customWidth="1"/>
    <col min="4" max="4" width="12.85546875" customWidth="1"/>
    <col min="5" max="5" width="13.5703125" customWidth="1"/>
    <col min="6" max="6" width="14.5703125" customWidth="1"/>
  </cols>
  <sheetData>
    <row r="1" spans="1:13" ht="18.75" x14ac:dyDescent="0.3">
      <c r="A1" s="36" t="s">
        <v>228</v>
      </c>
      <c r="B1" s="37"/>
      <c r="C1" s="37"/>
      <c r="D1" s="37"/>
      <c r="E1" s="37"/>
      <c r="F1" s="38"/>
    </row>
    <row r="2" spans="1:13" ht="105" x14ac:dyDescent="0.25">
      <c r="A2" s="5" t="s">
        <v>0</v>
      </c>
      <c r="B2" s="5" t="s">
        <v>229</v>
      </c>
      <c r="C2" s="5" t="s">
        <v>230</v>
      </c>
      <c r="D2" s="5" t="s">
        <v>231</v>
      </c>
      <c r="E2" s="5" t="s">
        <v>232</v>
      </c>
      <c r="F2" s="13" t="s">
        <v>89</v>
      </c>
    </row>
    <row r="3" spans="1:13" x14ac:dyDescent="0.25">
      <c r="A3" s="17" t="s">
        <v>1</v>
      </c>
      <c r="B3" s="2">
        <f>AVERAGE('2016 Reported Data'!BR2,'2016 Reported Data'!BS2)</f>
        <v>5708991.5</v>
      </c>
      <c r="C3" s="2">
        <f>ROUND(B3*0.09,0)</f>
        <v>513809</v>
      </c>
      <c r="D3" s="2">
        <f>'2016 Reported Data'!CG2</f>
        <v>541122</v>
      </c>
      <c r="E3" s="4">
        <f>D3/B3</f>
        <v>9.4784166345316861E-2</v>
      </c>
      <c r="F3" s="4">
        <f>'2016 Reported Data'!BQ2</f>
        <v>1.140827252942392E-2</v>
      </c>
      <c r="J3" s="29"/>
      <c r="M3" s="3"/>
    </row>
    <row r="4" spans="1:13" x14ac:dyDescent="0.25">
      <c r="A4" s="17" t="s">
        <v>2</v>
      </c>
      <c r="B4" s="2">
        <f>AVERAGE('2016 Reported Data'!BR3,'2016 Reported Data'!BS3)</f>
        <v>1759671.5</v>
      </c>
      <c r="C4" s="2">
        <f t="shared" ref="C4:C19" si="0">ROUND(B4*0.09,0)</f>
        <v>158370</v>
      </c>
      <c r="D4" s="2">
        <f>'2016 Reported Data'!CG3</f>
        <v>158370</v>
      </c>
      <c r="E4" s="4">
        <f t="shared" ref="E4:E20" si="1">D4/B4</f>
        <v>8.9999752794768795E-2</v>
      </c>
      <c r="F4" s="4">
        <f>'2016 Reported Data'!BQ3</f>
        <v>2.8166329189273906E-2</v>
      </c>
      <c r="J4" s="29"/>
      <c r="M4" s="3"/>
    </row>
    <row r="5" spans="1:13" x14ac:dyDescent="0.25">
      <c r="A5" s="17" t="s">
        <v>3</v>
      </c>
      <c r="B5" s="2">
        <f>AVERAGE('2016 Reported Data'!BR4,'2016 Reported Data'!BS4)</f>
        <v>1568775.0359999998</v>
      </c>
      <c r="C5" s="2">
        <f t="shared" si="0"/>
        <v>141190</v>
      </c>
      <c r="D5" s="2">
        <f>'2016 Reported Data'!CG4</f>
        <v>141190</v>
      </c>
      <c r="E5" s="4">
        <f t="shared" si="1"/>
        <v>9.0000157294700872E-2</v>
      </c>
      <c r="F5" s="4">
        <f>'2016 Reported Data'!BQ4</f>
        <v>0</v>
      </c>
      <c r="J5" s="29"/>
      <c r="M5" s="3"/>
    </row>
    <row r="6" spans="1:13" x14ac:dyDescent="0.25">
      <c r="A6" s="17" t="s">
        <v>4</v>
      </c>
      <c r="B6" s="2">
        <f>AVERAGE('2016 Reported Data'!BR5,'2016 Reported Data'!BS5)</f>
        <v>610897</v>
      </c>
      <c r="C6" s="2">
        <f t="shared" si="0"/>
        <v>54981</v>
      </c>
      <c r="D6" s="2">
        <f>'2016 Reported Data'!CG5</f>
        <v>54981</v>
      </c>
      <c r="E6" s="4">
        <f t="shared" si="1"/>
        <v>9.0000441973033099E-2</v>
      </c>
      <c r="F6" s="4">
        <f>'2016 Reported Data'!BQ5</f>
        <v>6.2124419490437481E-3</v>
      </c>
      <c r="J6" s="29"/>
      <c r="M6" s="3"/>
    </row>
    <row r="7" spans="1:13" x14ac:dyDescent="0.25">
      <c r="A7" s="17" t="s">
        <v>51</v>
      </c>
      <c r="B7" s="2">
        <f>AVERAGE('2016 Reported Data'!BR6,'2016 Reported Data'!BS6)</f>
        <v>4345420.5</v>
      </c>
      <c r="C7" s="2">
        <f t="shared" si="0"/>
        <v>391088</v>
      </c>
      <c r="D7" s="2">
        <f>'2016 Reported Data'!CG6</f>
        <v>167273</v>
      </c>
      <c r="E7" s="4">
        <f t="shared" si="1"/>
        <v>3.8494088201590615E-2</v>
      </c>
      <c r="F7" s="4">
        <f>'2016 Reported Data'!BQ6</f>
        <v>3.9977138581561759E-2</v>
      </c>
      <c r="J7" s="29"/>
      <c r="M7" s="3"/>
    </row>
    <row r="8" spans="1:13" x14ac:dyDescent="0.25">
      <c r="A8" s="17" t="s">
        <v>5</v>
      </c>
      <c r="B8" s="2">
        <f>AVERAGE('2016 Reported Data'!BR7,'2016 Reported Data'!BS7)</f>
        <v>5044915.4431924745</v>
      </c>
      <c r="C8" s="2">
        <f t="shared" si="0"/>
        <v>454042</v>
      </c>
      <c r="D8" s="2">
        <f>'2016 Reported Data'!CG7</f>
        <v>454043.6</v>
      </c>
      <c r="E8" s="4">
        <f t="shared" si="1"/>
        <v>9.0000239867781912E-2</v>
      </c>
      <c r="F8" s="4">
        <f>'2016 Reported Data'!BQ7</f>
        <v>2.1682867448391374E-2</v>
      </c>
      <c r="J8" s="29"/>
      <c r="M8" s="3"/>
    </row>
    <row r="9" spans="1:13" x14ac:dyDescent="0.25">
      <c r="A9" s="17" t="s">
        <v>6</v>
      </c>
      <c r="B9" s="2">
        <f>AVERAGE('2016 Reported Data'!BR8,'2016 Reported Data'!BS8)</f>
        <v>4361296.2639999995</v>
      </c>
      <c r="C9" s="2">
        <f t="shared" si="0"/>
        <v>392517</v>
      </c>
      <c r="D9" s="2">
        <f>'2016 Reported Data'!CG8</f>
        <v>392517</v>
      </c>
      <c r="E9" s="4">
        <f t="shared" si="1"/>
        <v>9.000007709634468E-2</v>
      </c>
      <c r="F9" s="4">
        <f>'2016 Reported Data'!BQ8</f>
        <v>7.878443433294316E-3</v>
      </c>
      <c r="J9" s="29"/>
      <c r="M9" s="3"/>
    </row>
    <row r="10" spans="1:13" x14ac:dyDescent="0.25">
      <c r="A10" s="17" t="s">
        <v>7</v>
      </c>
      <c r="B10" s="2">
        <f>AVERAGE('2016 Reported Data'!BR9,'2016 Reported Data'!BS9)</f>
        <v>899090.5</v>
      </c>
      <c r="C10" s="2">
        <f t="shared" si="0"/>
        <v>80918</v>
      </c>
      <c r="D10" s="2">
        <f>'2016 Reported Data'!CG9</f>
        <v>81000</v>
      </c>
      <c r="E10" s="4">
        <f t="shared" si="1"/>
        <v>9.0091042003001928E-2</v>
      </c>
      <c r="F10" s="4">
        <f>'2016 Reported Data'!BQ9</f>
        <v>9.9360791706788326E-3</v>
      </c>
      <c r="J10" s="29"/>
      <c r="M10" s="3"/>
    </row>
    <row r="11" spans="1:13" x14ac:dyDescent="0.25">
      <c r="A11" s="17" t="s">
        <v>8</v>
      </c>
      <c r="B11" s="2">
        <f>AVERAGE('2016 Reported Data'!BR10,'2016 Reported Data'!BS10)</f>
        <v>851652</v>
      </c>
      <c r="C11" s="2">
        <f t="shared" si="0"/>
        <v>76649</v>
      </c>
      <c r="D11" s="2">
        <f>'2016 Reported Data'!CG10</f>
        <v>76649</v>
      </c>
      <c r="E11" s="4">
        <f t="shared" si="1"/>
        <v>9.0000375740325864E-2</v>
      </c>
      <c r="F11" s="4">
        <f>'2016 Reported Data'!BQ10</f>
        <v>9.1218321971555348E-3</v>
      </c>
      <c r="J11" s="29"/>
      <c r="M11" s="3"/>
    </row>
    <row r="12" spans="1:13" x14ac:dyDescent="0.25">
      <c r="A12" s="17" t="s">
        <v>9</v>
      </c>
      <c r="B12" s="2">
        <f>AVERAGE('2016 Reported Data'!BR11,'2016 Reported Data'!BS11)</f>
        <v>898303</v>
      </c>
      <c r="C12" s="2">
        <f t="shared" si="0"/>
        <v>80847</v>
      </c>
      <c r="D12" s="2">
        <f>'2016 Reported Data'!CG11</f>
        <v>80847</v>
      </c>
      <c r="E12" s="4">
        <f t="shared" si="1"/>
        <v>8.9999699433264718E-2</v>
      </c>
      <c r="F12" s="4">
        <f>'2016 Reported Data'!BQ11</f>
        <v>2.0408800546929434E-2</v>
      </c>
      <c r="J12" s="29"/>
      <c r="M12" s="3"/>
    </row>
    <row r="13" spans="1:13" x14ac:dyDescent="0.25">
      <c r="A13" s="17" t="s">
        <v>10</v>
      </c>
      <c r="B13" s="2">
        <f>AVERAGE('2016 Reported Data'!BR12,'2016 Reported Data'!BS12)</f>
        <v>622824.5</v>
      </c>
      <c r="C13" s="2">
        <f t="shared" si="0"/>
        <v>56054</v>
      </c>
      <c r="D13" s="2">
        <f>'2016 Reported Data'!CG12</f>
        <v>56054</v>
      </c>
      <c r="E13" s="4">
        <f t="shared" si="1"/>
        <v>8.9999670854309682E-2</v>
      </c>
      <c r="F13" s="4">
        <f>'2016 Reported Data'!BQ12</f>
        <v>2.9485281657075629E-2</v>
      </c>
      <c r="J13" s="29"/>
      <c r="M13" s="3"/>
    </row>
    <row r="14" spans="1:13" x14ac:dyDescent="0.25">
      <c r="A14" s="17" t="s">
        <v>15</v>
      </c>
      <c r="B14" s="2">
        <f>AVERAGE('2016 Reported Data'!BR13,'2016 Reported Data'!BS13)</f>
        <v>4112958</v>
      </c>
      <c r="C14" s="2">
        <f t="shared" si="0"/>
        <v>370166</v>
      </c>
      <c r="D14" s="2">
        <f>'2016 Reported Data'!CG13</f>
        <v>370166</v>
      </c>
      <c r="E14" s="4">
        <f t="shared" si="1"/>
        <v>8.9999946510516279E-2</v>
      </c>
      <c r="F14" s="4">
        <f>'2016 Reported Data'!BQ13</f>
        <v>8.445611188348157E-3</v>
      </c>
      <c r="J14" s="29"/>
      <c r="M14" s="3"/>
    </row>
    <row r="15" spans="1:13" x14ac:dyDescent="0.25">
      <c r="A15" s="17" t="s">
        <v>11</v>
      </c>
      <c r="B15" s="2">
        <f>AVERAGE('2016 Reported Data'!BR14,'2016 Reported Data'!BS14)</f>
        <v>561803</v>
      </c>
      <c r="C15" s="2">
        <f t="shared" si="0"/>
        <v>50562</v>
      </c>
      <c r="D15" s="2">
        <f>'2016 Reported Data'!CG14</f>
        <v>50561.8</v>
      </c>
      <c r="E15" s="4">
        <f t="shared" si="1"/>
        <v>8.9999163407813776E-2</v>
      </c>
      <c r="F15" s="4">
        <f>'2016 Reported Data'!BQ14</f>
        <v>3.8173715189511151E-3</v>
      </c>
      <c r="J15" s="29"/>
      <c r="M15" s="3"/>
    </row>
    <row r="16" spans="1:13" x14ac:dyDescent="0.25">
      <c r="A16" s="17" t="s">
        <v>14</v>
      </c>
      <c r="B16" s="2">
        <f>AVERAGE('2016 Reported Data'!BR15,'2016 Reported Data'!BS15)</f>
        <v>20539356.5</v>
      </c>
      <c r="C16" s="2">
        <f t="shared" si="0"/>
        <v>1848542</v>
      </c>
      <c r="D16" s="2">
        <f>'2016 Reported Data'!CG15</f>
        <v>1936016.2</v>
      </c>
      <c r="E16" s="4">
        <f t="shared" ref="E16" si="2">D16/B16</f>
        <v>9.4258853727963679E-2</v>
      </c>
      <c r="F16" s="4">
        <f>'2016 Reported Data'!BQ15</f>
        <v>1.3628244426312656E-2</v>
      </c>
      <c r="J16" s="29"/>
      <c r="M16" s="3"/>
    </row>
    <row r="17" spans="1:13" x14ac:dyDescent="0.25">
      <c r="A17" s="17" t="s">
        <v>12</v>
      </c>
      <c r="B17" s="2">
        <f>AVERAGE('2016 Reported Data'!BR16,'2016 Reported Data'!BS16)</f>
        <v>9249039</v>
      </c>
      <c r="C17" s="2">
        <f t="shared" si="0"/>
        <v>832414</v>
      </c>
      <c r="D17" s="2">
        <f>'2016 Reported Data'!CG16</f>
        <v>832415</v>
      </c>
      <c r="E17" s="4">
        <f t="shared" si="1"/>
        <v>9.0000161097817832E-2</v>
      </c>
      <c r="F17" s="4">
        <f>'2016 Reported Data'!BQ16</f>
        <v>3.5088554387827833E-2</v>
      </c>
      <c r="J17" s="29"/>
      <c r="M17" s="3"/>
    </row>
    <row r="18" spans="1:13" x14ac:dyDescent="0.25">
      <c r="A18" s="17" t="s">
        <v>13</v>
      </c>
      <c r="B18" s="2">
        <f>AVERAGE('2016 Reported Data'!BR17,'2016 Reported Data'!BS17)</f>
        <v>6480546</v>
      </c>
      <c r="C18" s="2">
        <f t="shared" si="0"/>
        <v>583249</v>
      </c>
      <c r="D18" s="2">
        <f>'2016 Reported Data'!CG17</f>
        <v>1090500.4412765675</v>
      </c>
      <c r="E18" s="4">
        <f t="shared" si="1"/>
        <v>0.16827292658312548</v>
      </c>
      <c r="F18" s="4">
        <f>'2016 Reported Data'!BQ17</f>
        <v>5.759628121439752E-2</v>
      </c>
      <c r="J18" s="29"/>
      <c r="M18" s="3"/>
    </row>
    <row r="19" spans="1:13" x14ac:dyDescent="0.25">
      <c r="A19" s="18" t="s">
        <v>68</v>
      </c>
      <c r="B19" s="6">
        <f>AVERAGE('2016 Reported Data'!BR18,'2016 Reported Data'!BS18)</f>
        <v>4658641.5</v>
      </c>
      <c r="C19" s="6">
        <f t="shared" si="0"/>
        <v>419278</v>
      </c>
      <c r="D19" s="6">
        <f>'2016 Reported Data'!CG18</f>
        <v>561524.6</v>
      </c>
      <c r="E19" s="7">
        <f t="shared" si="1"/>
        <v>0.12053397970202256</v>
      </c>
      <c r="F19" s="7">
        <f>'2016 Reported Data'!BQ18</f>
        <v>1.1439645503165638E-2</v>
      </c>
      <c r="J19" s="29"/>
      <c r="M19" s="3"/>
    </row>
    <row r="20" spans="1:13" x14ac:dyDescent="0.25">
      <c r="A20" s="19" t="s">
        <v>69</v>
      </c>
      <c r="B20" s="15">
        <f>SUM(B3:B19)</f>
        <v>72274181.243192464</v>
      </c>
      <c r="C20" s="15">
        <f>SUM(C3:C19)</f>
        <v>6504676</v>
      </c>
      <c r="D20" s="15">
        <f>SUM(D3:D19)</f>
        <v>7045230.6412765663</v>
      </c>
      <c r="E20" s="4">
        <f t="shared" si="1"/>
        <v>9.7479217613968605E-2</v>
      </c>
      <c r="F20" s="4">
        <f>'2016 Reported Data'!BQ19</f>
        <v>2.2167103165111373E-2</v>
      </c>
      <c r="I20" s="15"/>
      <c r="J20" s="29"/>
      <c r="M20" s="3"/>
    </row>
    <row r="21" spans="1:13" x14ac:dyDescent="0.25">
      <c r="A21" s="14"/>
      <c r="B21" s="14"/>
      <c r="C21" s="14"/>
      <c r="D21" s="14"/>
    </row>
    <row r="22" spans="1:13" x14ac:dyDescent="0.25">
      <c r="A22" s="21" t="s">
        <v>237</v>
      </c>
      <c r="B22" s="14"/>
      <c r="C22" s="14"/>
      <c r="D22" s="14"/>
    </row>
    <row r="23" spans="1:13" x14ac:dyDescent="0.25">
      <c r="A23" s="20" t="s">
        <v>233</v>
      </c>
    </row>
    <row r="25" spans="1:13" x14ac:dyDescent="0.25">
      <c r="A25" t="s">
        <v>234</v>
      </c>
    </row>
    <row r="26" spans="1:13" x14ac:dyDescent="0.25">
      <c r="A26" s="22" t="s">
        <v>99</v>
      </c>
    </row>
    <row r="28" spans="1:13" x14ac:dyDescent="0.25">
      <c r="A28" t="s">
        <v>243</v>
      </c>
    </row>
    <row r="29" spans="1:13" x14ac:dyDescent="0.25">
      <c r="A29" t="s">
        <v>248</v>
      </c>
    </row>
    <row r="42" spans="1:5" x14ac:dyDescent="0.25">
      <c r="A42" s="1"/>
      <c r="B42" s="15"/>
      <c r="C42" s="15"/>
      <c r="D42" s="15"/>
      <c r="E42" s="8"/>
    </row>
    <row r="43" spans="1:5" x14ac:dyDescent="0.25">
      <c r="A43" s="1"/>
      <c r="B43" s="15"/>
      <c r="C43" s="15"/>
      <c r="D43" s="15"/>
      <c r="E43" s="8"/>
    </row>
    <row r="44" spans="1:5" x14ac:dyDescent="0.25">
      <c r="A44" s="14"/>
      <c r="B44" s="14"/>
      <c r="C44" s="14"/>
      <c r="D44" s="15"/>
    </row>
    <row r="45" spans="1:5" x14ac:dyDescent="0.25">
      <c r="A45" s="14"/>
      <c r="B45" s="14"/>
      <c r="C45" s="14"/>
      <c r="D45" s="15"/>
    </row>
    <row r="66" ht="30.75" customHeight="1" x14ac:dyDescent="0.25"/>
  </sheetData>
  <mergeCells count="1">
    <mergeCell ref="A1:F1"/>
  </mergeCells>
  <conditionalFormatting sqref="E3:E20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{3AD8CA1B-7232-4359-B392-C92571C1F2DC}</x14:id>
        </ext>
      </extLst>
    </cfRule>
  </conditionalFormatting>
  <conditionalFormatting sqref="F3:F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{B2269B67-2C35-43FB-86B4-EAA674D58A1A}</x14:id>
        </ext>
      </extLst>
    </cfRule>
  </conditionalFormatting>
  <hyperlinks>
    <hyperlink ref="A26" r:id="rId1"/>
  </hyperlinks>
  <pageMargins left="0.7" right="0.7" top="0.75" bottom="0.75" header="0.3" footer="0.3"/>
  <pageSetup orientation="portrait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AD8CA1B-7232-4359-B392-C92571C1F2D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E3:E20</xm:sqref>
        </x14:conditionalFormatting>
        <x14:conditionalFormatting xmlns:xm="http://schemas.microsoft.com/office/excel/2006/main">
          <x14:cfRule type="dataBar" id="{B2269B67-2C35-43FB-86B4-EAA674D58A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F3:F20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zoomScaleNormal="100" workbookViewId="0">
      <selection activeCell="D35" sqref="D35"/>
    </sheetView>
  </sheetViews>
  <sheetFormatPr defaultRowHeight="15" x14ac:dyDescent="0.25"/>
  <cols>
    <col min="1" max="1" width="31.85546875" customWidth="1"/>
    <col min="2" max="2" width="13.28515625" customWidth="1"/>
    <col min="3" max="3" width="14.140625" customWidth="1"/>
    <col min="4" max="4" width="12.42578125" customWidth="1"/>
    <col min="5" max="5" width="10.5703125" customWidth="1"/>
    <col min="7" max="7" width="18.85546875" bestFit="1" customWidth="1"/>
    <col min="8" max="8" width="12.42578125" customWidth="1"/>
    <col min="9" max="9" width="14.42578125" customWidth="1"/>
    <col min="10" max="10" width="14.140625" customWidth="1"/>
    <col min="11" max="11" width="3.140625" customWidth="1"/>
    <col min="12" max="12" width="19" customWidth="1"/>
    <col min="13" max="13" width="11.42578125" customWidth="1"/>
    <col min="14" max="14" width="11.85546875" customWidth="1"/>
    <col min="15" max="15" width="10.5703125" customWidth="1"/>
    <col min="16" max="16" width="12.42578125" customWidth="1"/>
    <col min="18" max="18" width="11.5703125" customWidth="1"/>
  </cols>
  <sheetData>
    <row r="1" spans="1:8" ht="18.75" x14ac:dyDescent="0.3">
      <c r="A1" s="36" t="s">
        <v>235</v>
      </c>
      <c r="B1" s="37"/>
      <c r="C1" s="37"/>
      <c r="D1" s="37"/>
      <c r="E1" s="38"/>
    </row>
    <row r="2" spans="1:8" ht="30" x14ac:dyDescent="0.25">
      <c r="A2" s="12" t="s">
        <v>76</v>
      </c>
      <c r="B2" s="5" t="s">
        <v>88</v>
      </c>
      <c r="C2" s="5" t="s">
        <v>77</v>
      </c>
      <c r="D2" s="5" t="s">
        <v>69</v>
      </c>
      <c r="E2" s="5" t="s">
        <v>78</v>
      </c>
    </row>
    <row r="3" spans="1:8" x14ac:dyDescent="0.25">
      <c r="A3" s="14" t="s">
        <v>70</v>
      </c>
      <c r="B3" s="33">
        <f>SUM('2016 Reported Data'!BM2:BM18)</f>
        <v>873355</v>
      </c>
      <c r="C3" s="34" t="s">
        <v>84</v>
      </c>
      <c r="D3" s="2">
        <f>B3</f>
        <v>873355</v>
      </c>
      <c r="E3" s="3">
        <f t="shared" ref="E3:E12" si="0">D3/$D$20</f>
        <v>0.1236238872140481</v>
      </c>
      <c r="H3" s="4"/>
    </row>
    <row r="4" spans="1:8" x14ac:dyDescent="0.25">
      <c r="A4" s="14" t="s">
        <v>71</v>
      </c>
      <c r="B4" s="33">
        <f>SUM('2016 Reported Data'!BN2:BN18)</f>
        <v>1185947.4412765675</v>
      </c>
      <c r="C4" s="33">
        <f>SUM('2016 Reported Data'!CC2:CC18)</f>
        <v>3832666</v>
      </c>
      <c r="D4" s="2">
        <f t="shared" ref="D4:D12" si="1">B4+C4</f>
        <v>5018613.4412765671</v>
      </c>
      <c r="E4" s="3">
        <f t="shared" si="0"/>
        <v>0.71038753088409656</v>
      </c>
      <c r="H4" s="4"/>
    </row>
    <row r="5" spans="1:8" x14ac:dyDescent="0.25">
      <c r="A5" s="14" t="s">
        <v>72</v>
      </c>
      <c r="B5" s="33">
        <f>SUM('2016 Reported Data'!BL2:BL18)</f>
        <v>0</v>
      </c>
      <c r="C5" s="33">
        <f>SUM('2016 Reported Data'!CB2:CB18)</f>
        <v>8180</v>
      </c>
      <c r="D5" s="2">
        <f t="shared" si="1"/>
        <v>8180</v>
      </c>
      <c r="E5" s="3">
        <f t="shared" si="0"/>
        <v>1.1578835609928533E-3</v>
      </c>
      <c r="H5" s="4"/>
    </row>
    <row r="6" spans="1:8" x14ac:dyDescent="0.25">
      <c r="A6" s="14" t="s">
        <v>73</v>
      </c>
      <c r="B6" s="33">
        <f>SUM('2016 Reported Data'!BH2:BH18)</f>
        <v>0</v>
      </c>
      <c r="C6" s="33">
        <f>SUM('2016 Reported Data'!BX2:BX18)</f>
        <v>75357</v>
      </c>
      <c r="D6" s="2">
        <f t="shared" si="1"/>
        <v>75357</v>
      </c>
      <c r="E6" s="3">
        <f t="shared" si="0"/>
        <v>1.0666825367449688E-2</v>
      </c>
      <c r="H6" s="4"/>
    </row>
    <row r="7" spans="1:8" x14ac:dyDescent="0.25">
      <c r="A7" s="14" t="s">
        <v>74</v>
      </c>
      <c r="B7" s="33">
        <f>SUM('2016 Reported Data'!BI2:BI18)</f>
        <v>0</v>
      </c>
      <c r="C7" s="33">
        <f>SUM('2016 Reported Data'!BY2:BY18)</f>
        <v>121415</v>
      </c>
      <c r="D7" s="2">
        <f t="shared" si="1"/>
        <v>121415</v>
      </c>
      <c r="E7" s="3">
        <f t="shared" si="0"/>
        <v>1.7186360948404315E-2</v>
      </c>
      <c r="H7" s="4"/>
    </row>
    <row r="8" spans="1:8" x14ac:dyDescent="0.25">
      <c r="A8" s="14" t="s">
        <v>86</v>
      </c>
      <c r="B8" s="2">
        <f>SUM('2016 Reported Data'!BO2:BO18)</f>
        <v>0</v>
      </c>
      <c r="C8" s="2">
        <f>SUM('2016 Reported Data'!CD2:CD18)</f>
        <v>0</v>
      </c>
      <c r="D8" s="2">
        <f t="shared" si="1"/>
        <v>0</v>
      </c>
      <c r="E8" s="3">
        <f t="shared" si="0"/>
        <v>0</v>
      </c>
      <c r="H8" s="4"/>
    </row>
    <row r="9" spans="1:8" x14ac:dyDescent="0.25">
      <c r="A9" s="14" t="s">
        <v>87</v>
      </c>
      <c r="B9" s="2">
        <f>SUM('2016 Reported Data'!BK2:BK18)</f>
        <v>0</v>
      </c>
      <c r="C9" s="2">
        <f>SUM('2016 Reported Data'!CA2:CA18)</f>
        <v>17500</v>
      </c>
      <c r="D9" s="2">
        <f t="shared" si="1"/>
        <v>17500</v>
      </c>
      <c r="E9" s="30">
        <f t="shared" si="0"/>
        <v>2.4771347576252973E-3</v>
      </c>
      <c r="H9" s="4"/>
    </row>
    <row r="10" spans="1:8" x14ac:dyDescent="0.25">
      <c r="A10" s="14" t="s">
        <v>85</v>
      </c>
      <c r="B10" s="2">
        <f>SUM('2016 Reported Data'!BF2:BF18)</f>
        <v>0</v>
      </c>
      <c r="C10" s="2">
        <f>SUM('2016 Reported Data'!BU2:BU18)</f>
        <v>0</v>
      </c>
      <c r="D10" s="2">
        <f t="shared" si="1"/>
        <v>0</v>
      </c>
      <c r="E10" s="3">
        <f t="shared" si="0"/>
        <v>0</v>
      </c>
      <c r="H10" s="4"/>
    </row>
    <row r="11" spans="1:8" x14ac:dyDescent="0.25">
      <c r="A11" s="14" t="s">
        <v>75</v>
      </c>
      <c r="B11" s="2">
        <f>SUM('2016 Reported Data'!BG2:BG18)</f>
        <v>33163</v>
      </c>
      <c r="C11" s="2">
        <f>SUM('2016 Reported Data'!BV2:BV18)</f>
        <v>279620</v>
      </c>
      <c r="D11" s="2">
        <f t="shared" si="1"/>
        <v>312783</v>
      </c>
      <c r="E11" s="3">
        <f t="shared" si="0"/>
        <v>4.4274608051103628E-2</v>
      </c>
      <c r="H11" s="4"/>
    </row>
    <row r="12" spans="1:8" x14ac:dyDescent="0.25">
      <c r="A12" s="14" t="s">
        <v>236</v>
      </c>
      <c r="B12" s="6">
        <f>SUM('2016 Reported Data'!BJ2:BJ18)</f>
        <v>0</v>
      </c>
      <c r="C12" s="6">
        <f>SUM('2016 Reported Data'!BZ2:BZ18)</f>
        <v>288970</v>
      </c>
      <c r="D12" s="6">
        <f t="shared" si="1"/>
        <v>288970</v>
      </c>
      <c r="E12" s="3">
        <f t="shared" si="0"/>
        <v>4.0903864623484699E-2</v>
      </c>
      <c r="H12" s="4"/>
    </row>
    <row r="13" spans="1:8" x14ac:dyDescent="0.25">
      <c r="A13" s="1" t="s">
        <v>91</v>
      </c>
      <c r="B13" s="2">
        <f>SUM(B3:B12)</f>
        <v>2092465.4412765675</v>
      </c>
      <c r="C13" s="2">
        <f>SUM(C3:C12)</f>
        <v>4623708</v>
      </c>
      <c r="D13" s="2">
        <f>SUM(D3:D12)</f>
        <v>6716173.4412765671</v>
      </c>
      <c r="H13" s="4"/>
    </row>
    <row r="14" spans="1:8" x14ac:dyDescent="0.25">
      <c r="A14" s="14"/>
      <c r="B14" s="2"/>
      <c r="C14" s="2"/>
      <c r="D14" s="2"/>
      <c r="H14" s="4"/>
    </row>
    <row r="15" spans="1:8" x14ac:dyDescent="0.25">
      <c r="A15" s="14" t="s">
        <v>79</v>
      </c>
      <c r="B15" s="14"/>
      <c r="C15" s="14"/>
      <c r="D15" s="14"/>
      <c r="H15" s="4"/>
    </row>
    <row r="16" spans="1:8" x14ac:dyDescent="0.25">
      <c r="A16" s="14" t="s">
        <v>80</v>
      </c>
      <c r="B16" s="2">
        <f>SUM('2016 Reported Data'!BE2:BE18)</f>
        <v>59177.599999999999</v>
      </c>
      <c r="C16" s="2">
        <f>SUM('2016 Reported Data'!BT2:BT18)</f>
        <v>179209.60000000001</v>
      </c>
      <c r="D16" s="2">
        <f>B16+C16</f>
        <v>238387.20000000001</v>
      </c>
      <c r="E16" s="3">
        <f>D16/$D$20</f>
        <v>3.3743841079598477E-2</v>
      </c>
      <c r="H16" s="4"/>
    </row>
    <row r="17" spans="1:8" ht="17.25" x14ac:dyDescent="0.4">
      <c r="A17" s="14" t="s">
        <v>81</v>
      </c>
      <c r="B17" s="9" t="s">
        <v>84</v>
      </c>
      <c r="C17" s="10">
        <f>SUM('2016 Reported Data'!BW2:BW18)</f>
        <v>110053</v>
      </c>
      <c r="D17" s="10">
        <f>C17</f>
        <v>110053</v>
      </c>
      <c r="E17" s="3">
        <f>D17/$D$20</f>
        <v>1.5578063513196393E-2</v>
      </c>
      <c r="H17" s="4"/>
    </row>
    <row r="18" spans="1:8" x14ac:dyDescent="0.25">
      <c r="A18" s="1" t="s">
        <v>82</v>
      </c>
      <c r="B18" s="2">
        <f>B16</f>
        <v>59177.599999999999</v>
      </c>
      <c r="C18" s="2">
        <f>SUM(C16:C17)</f>
        <v>289262.59999999998</v>
      </c>
      <c r="D18" s="2">
        <f>SUM(D16:D17)</f>
        <v>348440.2</v>
      </c>
      <c r="H18" s="4"/>
    </row>
    <row r="19" spans="1:8" x14ac:dyDescent="0.25">
      <c r="A19" s="16"/>
      <c r="B19" s="16"/>
      <c r="C19" s="16"/>
      <c r="D19" s="16"/>
      <c r="E19" s="11"/>
      <c r="H19" s="4"/>
    </row>
    <row r="20" spans="1:8" x14ac:dyDescent="0.25">
      <c r="A20" s="1" t="s">
        <v>83</v>
      </c>
      <c r="B20" s="15">
        <f>B13+B18</f>
        <v>2151643.0412765676</v>
      </c>
      <c r="C20" s="15">
        <f>C13+C18</f>
        <v>4912970.5999999996</v>
      </c>
      <c r="D20" s="15">
        <f>D13+D18</f>
        <v>7064613.6412765672</v>
      </c>
      <c r="E20" s="8">
        <f>SUM(E3:E17)</f>
        <v>1</v>
      </c>
      <c r="H20" s="4"/>
    </row>
    <row r="22" spans="1:8" x14ac:dyDescent="0.25">
      <c r="A22" s="14" t="s">
        <v>237</v>
      </c>
    </row>
    <row r="23" spans="1:8" ht="31.5" customHeight="1" x14ac:dyDescent="0.25">
      <c r="A23" s="39" t="s">
        <v>241</v>
      </c>
      <c r="B23" s="39"/>
      <c r="C23" s="39"/>
      <c r="D23" s="39"/>
      <c r="E23" s="39"/>
    </row>
    <row r="24" spans="1:8" x14ac:dyDescent="0.25">
      <c r="A24" s="14"/>
    </row>
    <row r="25" spans="1:8" x14ac:dyDescent="0.25">
      <c r="A25" t="s">
        <v>234</v>
      </c>
    </row>
    <row r="26" spans="1:8" x14ac:dyDescent="0.25">
      <c r="A26" s="22" t="s">
        <v>99</v>
      </c>
    </row>
    <row r="28" spans="1:8" x14ac:dyDescent="0.25">
      <c r="A28" t="s">
        <v>243</v>
      </c>
    </row>
    <row r="29" spans="1:8" x14ac:dyDescent="0.25">
      <c r="A29" t="s">
        <v>247</v>
      </c>
    </row>
    <row r="30" spans="1:8" x14ac:dyDescent="0.25">
      <c r="A30" t="s">
        <v>248</v>
      </c>
    </row>
    <row r="42" ht="30.75" customHeight="1" x14ac:dyDescent="0.25"/>
  </sheetData>
  <mergeCells count="2">
    <mergeCell ref="A1:E1"/>
    <mergeCell ref="A23:E23"/>
  </mergeCells>
  <hyperlinks>
    <hyperlink ref="A26" r:id="rId1"/>
  </hyperlinks>
  <pageMargins left="0.7" right="0.7" top="0.75" bottom="0.75" header="0.3" footer="0.3"/>
  <pageSetup orientation="portrait" cellComments="atEnd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6"/>
  <sheetViews>
    <sheetView zoomScaleNormal="100" workbookViewId="0">
      <selection activeCell="D35" sqref="D35"/>
    </sheetView>
  </sheetViews>
  <sheetFormatPr defaultRowHeight="15" x14ac:dyDescent="0.25"/>
  <cols>
    <col min="1" max="1" width="18.85546875" bestFit="1" customWidth="1"/>
    <col min="2" max="2" width="12.42578125" customWidth="1"/>
    <col min="3" max="4" width="14.42578125" customWidth="1"/>
    <col min="5" max="5" width="14.140625" customWidth="1"/>
    <col min="6" max="6" width="12.85546875" customWidth="1"/>
  </cols>
  <sheetData>
    <row r="1" spans="1:12" ht="18.75" customHeight="1" x14ac:dyDescent="0.3">
      <c r="A1" s="36" t="s">
        <v>242</v>
      </c>
      <c r="B1" s="37"/>
      <c r="C1" s="37"/>
      <c r="D1" s="37"/>
      <c r="E1" s="37"/>
      <c r="F1" s="40" t="s">
        <v>244</v>
      </c>
    </row>
    <row r="2" spans="1:12" ht="60" x14ac:dyDescent="0.25">
      <c r="A2" s="5" t="s">
        <v>0</v>
      </c>
      <c r="B2" s="5" t="s">
        <v>90</v>
      </c>
      <c r="C2" s="5" t="s">
        <v>145</v>
      </c>
      <c r="D2" s="5" t="s">
        <v>238</v>
      </c>
      <c r="E2" s="5" t="s">
        <v>239</v>
      </c>
      <c r="F2" s="41"/>
      <c r="G2" s="31"/>
      <c r="H2" s="31"/>
      <c r="I2" s="31"/>
      <c r="J2" s="31"/>
      <c r="K2" s="31"/>
    </row>
    <row r="3" spans="1:12" x14ac:dyDescent="0.25">
      <c r="A3" s="17" t="s">
        <v>1</v>
      </c>
      <c r="B3" s="2">
        <f>'2016 Reported Data'!AZ2</f>
        <v>97204</v>
      </c>
      <c r="C3" s="2">
        <f>'2016 Reported Data'!K2</f>
        <v>55052</v>
      </c>
      <c r="D3" s="2">
        <f>'2016 Reported Data'!AG2</f>
        <v>46038</v>
      </c>
      <c r="E3" s="3">
        <f>(C3+D3)/B3</f>
        <v>1.0399777786922348</v>
      </c>
      <c r="F3" s="2">
        <f>'2016 Reported Data'!BA2</f>
        <v>82477</v>
      </c>
      <c r="H3" s="28"/>
      <c r="I3" s="28"/>
      <c r="K3" s="32"/>
      <c r="L3" s="3"/>
    </row>
    <row r="4" spans="1:12" x14ac:dyDescent="0.25">
      <c r="A4" s="17" t="s">
        <v>2</v>
      </c>
      <c r="B4" s="2">
        <f>'2016 Reported Data'!AZ3</f>
        <v>23740</v>
      </c>
      <c r="C4" s="2">
        <f>'2016 Reported Data'!K3</f>
        <v>20884.705197499999</v>
      </c>
      <c r="D4" s="2">
        <f>'2016 Reported Data'!AG3</f>
        <v>17075.95452327864</v>
      </c>
      <c r="E4" s="3">
        <f t="shared" ref="E4:E20" si="0">(C4+D4)/B4</f>
        <v>1.5990168374380218</v>
      </c>
      <c r="F4" s="2">
        <f>'2016 Reported Data'!BA3</f>
        <v>17257</v>
      </c>
      <c r="H4" s="28"/>
      <c r="I4" s="28"/>
      <c r="K4" s="32"/>
      <c r="L4" s="3"/>
    </row>
    <row r="5" spans="1:12" x14ac:dyDescent="0.25">
      <c r="A5" s="17" t="s">
        <v>3</v>
      </c>
      <c r="B5" s="2">
        <f>'2016 Reported Data'!AZ4</f>
        <v>18220.8</v>
      </c>
      <c r="C5" s="2">
        <f>'2016 Reported Data'!K4</f>
        <v>15044.099509999998</v>
      </c>
      <c r="D5" s="2">
        <f>'2016 Reported Data'!AG4</f>
        <v>17107.891069999998</v>
      </c>
      <c r="E5" s="3">
        <f t="shared" si="0"/>
        <v>1.7645762304618897</v>
      </c>
      <c r="F5" s="2">
        <f>'2016 Reported Data'!BA4</f>
        <v>14541.599999999999</v>
      </c>
      <c r="H5" s="28"/>
      <c r="I5" s="28"/>
      <c r="K5" s="32"/>
      <c r="L5" s="3"/>
    </row>
    <row r="6" spans="1:12" x14ac:dyDescent="0.25">
      <c r="A6" s="17" t="s">
        <v>4</v>
      </c>
      <c r="B6" s="2">
        <f>'2016 Reported Data'!AZ5</f>
        <v>12088.8</v>
      </c>
      <c r="C6" s="2">
        <f>'2016 Reported Data'!K5</f>
        <v>6453.4965560000001</v>
      </c>
      <c r="D6" s="2">
        <f>'2016 Reported Data'!AG5</f>
        <v>11699.432551328</v>
      </c>
      <c r="E6" s="3">
        <f t="shared" si="0"/>
        <v>1.5016320153636424</v>
      </c>
      <c r="F6" s="2">
        <f>'2016 Reported Data'!BA5</f>
        <v>7008</v>
      </c>
      <c r="H6" s="28"/>
      <c r="I6" s="28"/>
      <c r="K6" s="32"/>
      <c r="L6" s="3"/>
    </row>
    <row r="7" spans="1:12" x14ac:dyDescent="0.25">
      <c r="A7" s="17" t="s">
        <v>51</v>
      </c>
      <c r="B7" s="2">
        <f>'2016 Reported Data'!AZ6</f>
        <v>87863</v>
      </c>
      <c r="C7" s="2">
        <f>'2016 Reported Data'!K6</f>
        <v>71576.540999999997</v>
      </c>
      <c r="D7" s="2">
        <f>'2016 Reported Data'!AG6</f>
        <v>70276.995999999999</v>
      </c>
      <c r="E7" s="3">
        <f t="shared" si="0"/>
        <v>1.6144854717002608</v>
      </c>
      <c r="F7" s="2">
        <f>'2016 Reported Data'!BA6</f>
        <v>67802</v>
      </c>
      <c r="H7" s="28"/>
      <c r="I7" s="28"/>
      <c r="K7" s="32"/>
      <c r="L7" s="3"/>
    </row>
    <row r="8" spans="1:12" x14ac:dyDescent="0.25">
      <c r="A8" s="17" t="s">
        <v>5</v>
      </c>
      <c r="B8" s="2">
        <f>'2016 Reported Data'!AZ7</f>
        <v>57150</v>
      </c>
      <c r="C8" s="2">
        <f>'2016 Reported Data'!K7</f>
        <v>98427</v>
      </c>
      <c r="D8" s="2">
        <f>'2016 Reported Data'!AG7</f>
        <v>59957</v>
      </c>
      <c r="E8" s="3">
        <f t="shared" si="0"/>
        <v>2.771373578302712</v>
      </c>
      <c r="F8" s="2">
        <f>'2016 Reported Data'!BA7</f>
        <v>41259.599999999999</v>
      </c>
      <c r="H8" s="28"/>
      <c r="I8" s="28"/>
      <c r="K8" s="32"/>
      <c r="L8" s="3"/>
    </row>
    <row r="9" spans="1:12" x14ac:dyDescent="0.25">
      <c r="A9" s="17" t="s">
        <v>6</v>
      </c>
      <c r="B9" s="2">
        <f>'2016 Reported Data'!AZ8</f>
        <v>34251</v>
      </c>
      <c r="C9" s="2">
        <f>'2016 Reported Data'!K8</f>
        <v>20132.330000000002</v>
      </c>
      <c r="D9" s="2">
        <f>'2016 Reported Data'!AG8</f>
        <v>16324.3</v>
      </c>
      <c r="E9" s="3">
        <f t="shared" si="0"/>
        <v>1.0643960760269775</v>
      </c>
      <c r="F9" s="2">
        <f>'2016 Reported Data'!BA8</f>
        <v>26718</v>
      </c>
      <c r="H9" s="28"/>
      <c r="I9" s="28"/>
      <c r="K9" s="32"/>
      <c r="L9" s="3"/>
    </row>
    <row r="10" spans="1:12" x14ac:dyDescent="0.25">
      <c r="A10" s="17" t="s">
        <v>7</v>
      </c>
      <c r="B10" s="2">
        <f>'2016 Reported Data'!AZ9</f>
        <v>12702</v>
      </c>
      <c r="C10" s="2">
        <f>'2016 Reported Data'!K9</f>
        <v>12182.10751</v>
      </c>
      <c r="D10" s="2">
        <f>'2016 Reported Data'!AG9</f>
        <v>12232.456179999999</v>
      </c>
      <c r="E10" s="3">
        <f t="shared" si="0"/>
        <v>1.9221038962368131</v>
      </c>
      <c r="F10" s="2">
        <f>'2016 Reported Data'!BA9</f>
        <v>6482.4</v>
      </c>
      <c r="H10" s="28"/>
      <c r="I10" s="28"/>
      <c r="K10" s="32"/>
      <c r="L10" s="3"/>
    </row>
    <row r="11" spans="1:12" x14ac:dyDescent="0.25">
      <c r="A11" s="17" t="s">
        <v>8</v>
      </c>
      <c r="B11" s="2">
        <f>'2016 Reported Data'!AZ10</f>
        <v>9110</v>
      </c>
      <c r="C11" s="2">
        <f>'2016 Reported Data'!K10</f>
        <v>5943</v>
      </c>
      <c r="D11" s="2">
        <f>'2016 Reported Data'!AG10</f>
        <v>6662.1507999999994</v>
      </c>
      <c r="E11" s="3">
        <f t="shared" si="0"/>
        <v>1.3836609001097695</v>
      </c>
      <c r="F11" s="2">
        <f>'2016 Reported Data'!BA10</f>
        <v>6657.6</v>
      </c>
      <c r="H11" s="28"/>
      <c r="I11" s="28"/>
      <c r="K11" s="32"/>
      <c r="L11" s="3"/>
    </row>
    <row r="12" spans="1:12" x14ac:dyDescent="0.25">
      <c r="A12" s="17" t="s">
        <v>9</v>
      </c>
      <c r="B12" s="2">
        <f>'2016 Reported Data'!AZ11</f>
        <v>11563</v>
      </c>
      <c r="C12" s="2">
        <f>'2016 Reported Data'!K11</f>
        <v>7042.1180000000004</v>
      </c>
      <c r="D12" s="2">
        <f>'2016 Reported Data'!AG11</f>
        <v>12063</v>
      </c>
      <c r="E12" s="3">
        <f t="shared" si="0"/>
        <v>1.6522630805154375</v>
      </c>
      <c r="F12" s="2">
        <f>'2016 Reported Data'!BA11</f>
        <v>5519</v>
      </c>
      <c r="H12" s="28"/>
      <c r="I12" s="28"/>
      <c r="K12" s="32"/>
      <c r="L12" s="3"/>
    </row>
    <row r="13" spans="1:12" x14ac:dyDescent="0.25">
      <c r="A13" s="17" t="s">
        <v>10</v>
      </c>
      <c r="B13" s="2">
        <f>'2016 Reported Data'!AZ12</f>
        <v>5791</v>
      </c>
      <c r="C13" s="2">
        <f>'2016 Reported Data'!K12</f>
        <v>7807.65</v>
      </c>
      <c r="D13" s="2">
        <f>'2016 Reported Data'!AG12</f>
        <v>5630.1049999999996</v>
      </c>
      <c r="E13" s="3">
        <f t="shared" si="0"/>
        <v>2.3204550164047659</v>
      </c>
      <c r="F13" s="2">
        <f>'2016 Reported Data'!BA12</f>
        <v>3428</v>
      </c>
      <c r="H13" s="28"/>
      <c r="I13" s="28"/>
      <c r="K13" s="32"/>
      <c r="L13" s="3"/>
    </row>
    <row r="14" spans="1:12" x14ac:dyDescent="0.25">
      <c r="A14" s="17" t="s">
        <v>15</v>
      </c>
      <c r="B14" s="2">
        <f>'2016 Reported Data'!AZ13</f>
        <v>89016</v>
      </c>
      <c r="C14" s="2">
        <f>'2016 Reported Data'!K13</f>
        <v>58081</v>
      </c>
      <c r="D14" s="2">
        <f>'2016 Reported Data'!AG13</f>
        <v>53077</v>
      </c>
      <c r="E14" s="3">
        <f t="shared" si="0"/>
        <v>1.2487417992271053</v>
      </c>
      <c r="F14" s="2">
        <f>'2016 Reported Data'!BA13</f>
        <v>93059</v>
      </c>
      <c r="H14" s="28"/>
      <c r="I14" s="28"/>
      <c r="K14" s="32"/>
      <c r="L14" s="3"/>
    </row>
    <row r="15" spans="1:12" x14ac:dyDescent="0.25">
      <c r="A15" s="17" t="s">
        <v>11</v>
      </c>
      <c r="B15" s="2">
        <f>'2016 Reported Data'!AZ14</f>
        <v>5729</v>
      </c>
      <c r="C15" s="2">
        <f>'2016 Reported Data'!K14</f>
        <v>6747.92</v>
      </c>
      <c r="D15" s="2">
        <f>'2016 Reported Data'!AG14</f>
        <v>5591.6119999999992</v>
      </c>
      <c r="E15" s="3">
        <f t="shared" si="0"/>
        <v>2.1538718799092336</v>
      </c>
      <c r="F15" s="2">
        <f>'2016 Reported Data'!BA14</f>
        <v>4767</v>
      </c>
      <c r="H15" s="28"/>
      <c r="I15" s="28"/>
      <c r="K15" s="32"/>
      <c r="L15" s="3"/>
    </row>
    <row r="16" spans="1:12" x14ac:dyDescent="0.25">
      <c r="A16" s="17" t="s">
        <v>14</v>
      </c>
      <c r="B16" s="2">
        <f>'2016 Reported Data'!AZ15</f>
        <v>621120</v>
      </c>
      <c r="C16" s="2">
        <f>'2016 Reported Data'!K15</f>
        <v>388025</v>
      </c>
      <c r="D16" s="2">
        <f>'2016 Reported Data'!AG15</f>
        <v>275097.40299999999</v>
      </c>
      <c r="E16" s="3">
        <f t="shared" si="0"/>
        <v>1.0676236524343121</v>
      </c>
      <c r="F16" s="2">
        <f>'2016 Reported Data'!BA15</f>
        <v>605194</v>
      </c>
      <c r="H16" s="28"/>
      <c r="I16" s="28"/>
      <c r="K16" s="32"/>
      <c r="L16" s="3"/>
    </row>
    <row r="17" spans="1:12" x14ac:dyDescent="0.25">
      <c r="A17" s="17" t="s">
        <v>12</v>
      </c>
      <c r="B17" s="2">
        <f>'2016 Reported Data'!AZ16</f>
        <v>207437</v>
      </c>
      <c r="C17" s="2">
        <f>'2016 Reported Data'!K16</f>
        <v>186515.91027231998</v>
      </c>
      <c r="D17" s="2">
        <f>'2016 Reported Data'!AG16</f>
        <v>160556.6453020928</v>
      </c>
      <c r="E17" s="3">
        <f t="shared" si="0"/>
        <v>1.6731468136080487</v>
      </c>
      <c r="F17" s="2">
        <f>'2016 Reported Data'!BA16</f>
        <v>224431</v>
      </c>
      <c r="H17" s="28"/>
      <c r="I17" s="28"/>
      <c r="K17" s="32"/>
      <c r="L17" s="3"/>
    </row>
    <row r="18" spans="1:12" x14ac:dyDescent="0.25">
      <c r="A18" s="17" t="s">
        <v>13</v>
      </c>
      <c r="B18" s="2">
        <f>'2016 Reported Data'!AZ17</f>
        <v>116508</v>
      </c>
      <c r="C18" s="2">
        <f>'2016 Reported Data'!K17</f>
        <v>116310.1249478356</v>
      </c>
      <c r="D18" s="2">
        <f>'2016 Reported Data'!AG17</f>
        <v>108759.35267017587</v>
      </c>
      <c r="E18" s="3">
        <f t="shared" si="0"/>
        <v>1.9317941911114385</v>
      </c>
      <c r="F18" s="2">
        <f>'2016 Reported Data'!BA17</f>
        <v>122990</v>
      </c>
      <c r="H18" s="28"/>
      <c r="I18" s="28"/>
      <c r="K18" s="32"/>
      <c r="L18" s="3"/>
    </row>
    <row r="19" spans="1:12" x14ac:dyDescent="0.25">
      <c r="A19" s="18" t="s">
        <v>68</v>
      </c>
      <c r="B19" s="6">
        <f>'2016 Reported Data'!AZ18</f>
        <v>70956</v>
      </c>
      <c r="C19" s="6">
        <f>'2016 Reported Data'!K18</f>
        <v>61799</v>
      </c>
      <c r="D19" s="6">
        <f>'2016 Reported Data'!AG18</f>
        <v>66137</v>
      </c>
      <c r="E19" s="23">
        <f t="shared" si="0"/>
        <v>1.8030328654377361</v>
      </c>
      <c r="F19" s="6">
        <f>'2016 Reported Data'!BA18</f>
        <v>81993</v>
      </c>
      <c r="H19" s="28"/>
      <c r="I19" s="28"/>
      <c r="K19" s="32"/>
      <c r="L19" s="3"/>
    </row>
    <row r="20" spans="1:12" x14ac:dyDescent="0.25">
      <c r="A20" s="19" t="s">
        <v>69</v>
      </c>
      <c r="B20" s="15">
        <f>SUM(B3:B19)</f>
        <v>1480449.6</v>
      </c>
      <c r="C20" s="15">
        <f t="shared" ref="C20:D20" si="1">SUM(C3:C19)</f>
        <v>1138024.0029936556</v>
      </c>
      <c r="D20" s="15">
        <f t="shared" si="1"/>
        <v>944286.29909687524</v>
      </c>
      <c r="E20" s="3">
        <f t="shared" si="0"/>
        <v>1.4065391365504982</v>
      </c>
      <c r="F20" s="15">
        <f>SUM(F3:F19)</f>
        <v>1411584.2</v>
      </c>
    </row>
    <row r="21" spans="1:12" x14ac:dyDescent="0.25">
      <c r="A21" s="14"/>
      <c r="B21" s="14"/>
      <c r="C21" s="14"/>
      <c r="D21" s="14"/>
      <c r="E21" s="14"/>
    </row>
    <row r="22" spans="1:12" x14ac:dyDescent="0.25">
      <c r="A22" t="s">
        <v>234</v>
      </c>
    </row>
    <row r="23" spans="1:12" x14ac:dyDescent="0.25">
      <c r="A23" s="26" t="s">
        <v>99</v>
      </c>
    </row>
    <row r="24" spans="1:12" x14ac:dyDescent="0.25">
      <c r="B24" s="26"/>
      <c r="C24" s="26"/>
      <c r="D24" s="26"/>
      <c r="E24" s="26"/>
    </row>
    <row r="25" spans="1:12" x14ac:dyDescent="0.25">
      <c r="A25" t="s">
        <v>243</v>
      </c>
    </row>
    <row r="26" spans="1:12" x14ac:dyDescent="0.25">
      <c r="A26" t="s">
        <v>245</v>
      </c>
    </row>
    <row r="27" spans="1:12" x14ac:dyDescent="0.25">
      <c r="A27" t="s">
        <v>246</v>
      </c>
    </row>
    <row r="28" spans="1:12" x14ac:dyDescent="0.25">
      <c r="A28" t="s">
        <v>249</v>
      </c>
    </row>
    <row r="66" ht="30.75" customHeight="1" x14ac:dyDescent="0.25"/>
  </sheetData>
  <mergeCells count="2">
    <mergeCell ref="A1:E1"/>
    <mergeCell ref="F1:F2"/>
  </mergeCells>
  <conditionalFormatting sqref="E3:E19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{EC61C28D-2818-4C48-A31D-0ECFA545455F}</x14:id>
        </ext>
      </extLst>
    </cfRule>
  </conditionalFormatting>
  <hyperlinks>
    <hyperlink ref="A23" r:id="rId1" display="http://www.commerce.wa.gov/Programs/Energy/Office/EIA/Pages/EnergyIndependence.aspx"/>
  </hyperlinks>
  <pageMargins left="0.7" right="0.7" top="0.75" bottom="0.75" header="0.3" footer="0.3"/>
  <pageSetup orientation="portrait" cellComments="atEnd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C61C28D-2818-4C48-A31D-0ECFA54545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E3:E19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zoomScaleNormal="100" workbookViewId="0">
      <selection activeCell="D35" sqref="D35"/>
    </sheetView>
  </sheetViews>
  <sheetFormatPr defaultRowHeight="15" x14ac:dyDescent="0.25"/>
  <cols>
    <col min="1" max="1" width="19" customWidth="1"/>
    <col min="2" max="2" width="11.42578125" customWidth="1"/>
    <col min="3" max="3" width="11.85546875" customWidth="1"/>
    <col min="4" max="4" width="10.5703125" customWidth="1"/>
    <col min="5" max="5" width="12.42578125" customWidth="1"/>
    <col min="7" max="7" width="11.5703125" customWidth="1"/>
  </cols>
  <sheetData>
    <row r="1" spans="1:8" ht="18.75" x14ac:dyDescent="0.3">
      <c r="A1" s="36" t="s">
        <v>240</v>
      </c>
      <c r="B1" s="37"/>
      <c r="C1" s="37"/>
      <c r="D1" s="37"/>
      <c r="E1" s="37"/>
      <c r="F1" s="37"/>
      <c r="G1" s="37"/>
      <c r="H1" s="38"/>
    </row>
    <row r="2" spans="1:8" x14ac:dyDescent="0.25">
      <c r="A2" s="5" t="s">
        <v>0</v>
      </c>
      <c r="B2" s="25" t="s">
        <v>92</v>
      </c>
      <c r="C2" s="25" t="s">
        <v>93</v>
      </c>
      <c r="D2" s="25" t="s">
        <v>94</v>
      </c>
      <c r="E2" s="25" t="s">
        <v>95</v>
      </c>
      <c r="F2" s="25" t="s">
        <v>96</v>
      </c>
      <c r="G2" s="25" t="s">
        <v>98</v>
      </c>
      <c r="H2" s="25" t="s">
        <v>97</v>
      </c>
    </row>
    <row r="3" spans="1:8" x14ac:dyDescent="0.25">
      <c r="A3" s="17" t="s">
        <v>1</v>
      </c>
      <c r="B3" s="3">
        <f>('2016 Reported Data'!W2+'2016 Reported Data'!AS2)/('2016 Reported Data'!$K2+'2016 Reported Data'!$AG2)</f>
        <v>0.34364427737659509</v>
      </c>
      <c r="C3" s="3">
        <f>1/('2016 Reported Data'!$K2+'2016 Reported Data'!$AG2)*('2016 Reported Data'!E2+'2016 Reported Data'!AA2)</f>
        <v>0.33823325749332278</v>
      </c>
      <c r="D3" s="3">
        <f>1/('2016 Reported Data'!$K2+'2016 Reported Data'!$AG2)*('2016 Reported Data'!J2+'2016 Reported Data'!AF2)</f>
        <v>0</v>
      </c>
      <c r="E3" s="3">
        <f>1/('2016 Reported Data'!$K2+'2016 Reported Data'!$AG2)*('2016 Reported Data'!C2+'2016 Reported Data'!Y2)</f>
        <v>0</v>
      </c>
      <c r="F3" s="3">
        <f>1/('2016 Reported Data'!$K2+'2016 Reported Data'!$AG2)*('2016 Reported Data'!M2+'2016 Reported Data'!AI2)</f>
        <v>0.30069245227025426</v>
      </c>
      <c r="G3" s="3">
        <f>1/('2016 Reported Data'!$K2+'2016 Reported Data'!$AG2)*('2016 Reported Data'!G2+'2016 Reported Data'!AC2)</f>
        <v>1.496686121278069E-2</v>
      </c>
      <c r="H3" s="8">
        <f>1-SUM(B3:G3)</f>
        <v>2.4631516470472459E-3</v>
      </c>
    </row>
    <row r="4" spans="1:8" x14ac:dyDescent="0.25">
      <c r="A4" s="17" t="s">
        <v>2</v>
      </c>
      <c r="B4" s="3">
        <f>('2016 Reported Data'!W3+'2016 Reported Data'!AS3)/('2016 Reported Data'!$K3+'2016 Reported Data'!$AG3)</f>
        <v>0.19796990867327985</v>
      </c>
      <c r="C4" s="3">
        <f>1/('2016 Reported Data'!$K3+'2016 Reported Data'!$AG3)*('2016 Reported Data'!E3+'2016 Reported Data'!AA3)</f>
        <v>0.14111178834618326</v>
      </c>
      <c r="D4" s="3">
        <f>1/('2016 Reported Data'!$K3+'2016 Reported Data'!$AG3)*('2016 Reported Data'!J3+'2016 Reported Data'!AF3)</f>
        <v>0.13656516101490093</v>
      </c>
      <c r="E4" s="3">
        <f>1/('2016 Reported Data'!$K3+'2016 Reported Data'!$AG3)*('2016 Reported Data'!C3+'2016 Reported Data'!Y3)</f>
        <v>6.77751971278404E-2</v>
      </c>
      <c r="F4" s="3">
        <f>1/('2016 Reported Data'!$K3+'2016 Reported Data'!$AG3)*('2016 Reported Data'!M3+'2016 Reported Data'!AI3)</f>
        <v>0.45657794483779562</v>
      </c>
      <c r="G4" s="3">
        <f>1/('2016 Reported Data'!$K3+'2016 Reported Data'!$AG3)*('2016 Reported Data'!G3+'2016 Reported Data'!AC3)</f>
        <v>0</v>
      </c>
      <c r="H4" s="8">
        <f t="shared" ref="H4:H20" si="0">1-SUM(B4:G4)</f>
        <v>0</v>
      </c>
    </row>
    <row r="5" spans="1:8" x14ac:dyDescent="0.25">
      <c r="A5" s="17" t="s">
        <v>3</v>
      </c>
      <c r="B5" s="3">
        <f>('2016 Reported Data'!W4+'2016 Reported Data'!AS4)/('2016 Reported Data'!$K4+'2016 Reported Data'!$AG4)</f>
        <v>0.28183279624486623</v>
      </c>
      <c r="C5" s="3">
        <f>1/('2016 Reported Data'!$K4+'2016 Reported Data'!$AG4)*('2016 Reported Data'!E4+'2016 Reported Data'!AA4)</f>
        <v>0.21130318986302715</v>
      </c>
      <c r="D5" s="3">
        <f>1/('2016 Reported Data'!$K4+'2016 Reported Data'!$AG4)*('2016 Reported Data'!J4+'2016 Reported Data'!AF4)</f>
        <v>0.15287361408526512</v>
      </c>
      <c r="E5" s="3">
        <f>1/('2016 Reported Data'!$K4+'2016 Reported Data'!$AG4)*('2016 Reported Data'!C4+'2016 Reported Data'!Y4)</f>
        <v>2.1149545882953539E-3</v>
      </c>
      <c r="F5" s="3">
        <f>1/('2016 Reported Data'!$K4+'2016 Reported Data'!$AG4)*('2016 Reported Data'!M4+'2016 Reported Data'!AI4)</f>
        <v>0.35187544521854608</v>
      </c>
      <c r="G5" s="3">
        <f>1/('2016 Reported Data'!$K4+'2016 Reported Data'!$AG4)*('2016 Reported Data'!G4+'2016 Reported Data'!AC4)</f>
        <v>0</v>
      </c>
      <c r="H5" s="8">
        <f t="shared" si="0"/>
        <v>0</v>
      </c>
    </row>
    <row r="6" spans="1:8" x14ac:dyDescent="0.25">
      <c r="A6" s="17" t="s">
        <v>4</v>
      </c>
      <c r="B6" s="3">
        <f>('2016 Reported Data'!W5+'2016 Reported Data'!AS5)/('2016 Reported Data'!$K5+'2016 Reported Data'!$AG5)</f>
        <v>0.5304402745732606</v>
      </c>
      <c r="C6" s="3">
        <f>1/('2016 Reported Data'!$K5+'2016 Reported Data'!$AG5)*('2016 Reported Data'!E5+'2016 Reported Data'!AA5)</f>
        <v>9.1987636675885803E-2</v>
      </c>
      <c r="D6" s="3">
        <f>1/('2016 Reported Data'!$K5+'2016 Reported Data'!$AG5)*('2016 Reported Data'!J5+'2016 Reported Data'!AF5)</f>
        <v>1.6464274070202248E-3</v>
      </c>
      <c r="E6" s="3">
        <f>1/('2016 Reported Data'!$K5+'2016 Reported Data'!$AG5)*('2016 Reported Data'!C5+'2016 Reported Data'!Y5)</f>
        <v>0</v>
      </c>
      <c r="F6" s="3">
        <f>1/('2016 Reported Data'!$K5+'2016 Reported Data'!$AG5)*('2016 Reported Data'!M5+'2016 Reported Data'!AI5)</f>
        <v>0.30298162723390748</v>
      </c>
      <c r="G6" s="3">
        <f>1/('2016 Reported Data'!$K5+'2016 Reported Data'!$AG5)*('2016 Reported Data'!G5+'2016 Reported Data'!AC5)</f>
        <v>7.2944034109925879E-2</v>
      </c>
      <c r="H6" s="8">
        <f t="shared" si="0"/>
        <v>0</v>
      </c>
    </row>
    <row r="7" spans="1:8" x14ac:dyDescent="0.25">
      <c r="A7" s="17" t="s">
        <v>51</v>
      </c>
      <c r="B7" s="3">
        <f>('2016 Reported Data'!W6+'2016 Reported Data'!AS6)/('2016 Reported Data'!$K6+'2016 Reported Data'!$AG6)</f>
        <v>0.29465067903100645</v>
      </c>
      <c r="C7" s="3">
        <f>1/('2016 Reported Data'!$K6+'2016 Reported Data'!$AG6)*('2016 Reported Data'!E6+'2016 Reported Data'!AA6)</f>
        <v>0.13942104242349629</v>
      </c>
      <c r="D7" s="3">
        <f>1/('2016 Reported Data'!$K6+'2016 Reported Data'!$AG6)*('2016 Reported Data'!J6+'2016 Reported Data'!AF6)</f>
        <v>0.23795619562168546</v>
      </c>
      <c r="E7" s="3">
        <f>1/('2016 Reported Data'!$K6+'2016 Reported Data'!$AG6)*('2016 Reported Data'!C6+'2016 Reported Data'!Y6)</f>
        <v>0</v>
      </c>
      <c r="F7" s="3">
        <f>1/('2016 Reported Data'!$K6+'2016 Reported Data'!$AG6)*('2016 Reported Data'!M6+'2016 Reported Data'!AI6)</f>
        <v>0.32797208292381175</v>
      </c>
      <c r="G7" s="3">
        <f>1/('2016 Reported Data'!$K6+'2016 Reported Data'!$AG6)*('2016 Reported Data'!G6+'2016 Reported Data'!AC6)</f>
        <v>0</v>
      </c>
      <c r="H7" s="8">
        <f t="shared" si="0"/>
        <v>0</v>
      </c>
    </row>
    <row r="8" spans="1:8" x14ac:dyDescent="0.25">
      <c r="A8" s="17" t="s">
        <v>5</v>
      </c>
      <c r="B8" s="3">
        <f>('2016 Reported Data'!W7+'2016 Reported Data'!AS7)/('2016 Reported Data'!$K7+'2016 Reported Data'!$AG7)</f>
        <v>4.8054096373371047E-2</v>
      </c>
      <c r="C8" s="3">
        <f>1/('2016 Reported Data'!$K7+'2016 Reported Data'!$AG7)*('2016 Reported Data'!E7+'2016 Reported Data'!AA7)</f>
        <v>6.6963834730780894E-2</v>
      </c>
      <c r="D8" s="3">
        <f>1/('2016 Reported Data'!$K7+'2016 Reported Data'!$AG7)*('2016 Reported Data'!J7+'2016 Reported Data'!AF7)</f>
        <v>0.60224517628043239</v>
      </c>
      <c r="E8" s="3">
        <f>1/('2016 Reported Data'!$K7+'2016 Reported Data'!$AG7)*('2016 Reported Data'!C7+'2016 Reported Data'!Y7)</f>
        <v>0</v>
      </c>
      <c r="F8" s="3">
        <f>1/('2016 Reported Data'!$K7+'2016 Reported Data'!$AG7)*('2016 Reported Data'!M7+'2016 Reported Data'!AI7)</f>
        <v>0.28273689261541574</v>
      </c>
      <c r="G8" s="3">
        <f>1/('2016 Reported Data'!$K7+'2016 Reported Data'!$AG7)*('2016 Reported Data'!G7+'2016 Reported Data'!AC7)</f>
        <v>0</v>
      </c>
      <c r="H8" s="8">
        <f t="shared" si="0"/>
        <v>0</v>
      </c>
    </row>
    <row r="9" spans="1:8" x14ac:dyDescent="0.25">
      <c r="A9" s="17" t="s">
        <v>6</v>
      </c>
      <c r="B9" s="3">
        <f>('2016 Reported Data'!W8+'2016 Reported Data'!AS8)/('2016 Reported Data'!$K8+'2016 Reported Data'!$AG8)</f>
        <v>9.3246687913830756E-2</v>
      </c>
      <c r="C9" s="3">
        <f>1/('2016 Reported Data'!$K8+'2016 Reported Data'!$AG8)*('2016 Reported Data'!E8+'2016 Reported Data'!AA8)</f>
        <v>0.11964846997651728</v>
      </c>
      <c r="D9" s="3">
        <f>1/('2016 Reported Data'!$K8+'2016 Reported Data'!$AG8)*('2016 Reported Data'!J8+'2016 Reported Data'!AF8)</f>
        <v>0.51594264198309048</v>
      </c>
      <c r="E9" s="3">
        <f>1/('2016 Reported Data'!$K8+'2016 Reported Data'!$AG8)*('2016 Reported Data'!C8+'2016 Reported Data'!Y8)</f>
        <v>0.27116220012656128</v>
      </c>
      <c r="F9" s="3">
        <f>1/('2016 Reported Data'!$K8+'2016 Reported Data'!$AG8)*('2016 Reported Data'!M8+'2016 Reported Data'!AI8)</f>
        <v>0</v>
      </c>
      <c r="G9" s="3">
        <f>1/('2016 Reported Data'!$K8+'2016 Reported Data'!$AG8)*('2016 Reported Data'!G8+'2016 Reported Data'!AC8)</f>
        <v>0</v>
      </c>
      <c r="H9" s="8">
        <f t="shared" si="0"/>
        <v>0</v>
      </c>
    </row>
    <row r="10" spans="1:8" x14ac:dyDescent="0.25">
      <c r="A10" s="17" t="s">
        <v>7</v>
      </c>
      <c r="B10" s="3">
        <f>('2016 Reported Data'!W9+'2016 Reported Data'!AS9)/('2016 Reported Data'!$K9+'2016 Reported Data'!$AG9)</f>
        <v>0.11932281227672432</v>
      </c>
      <c r="C10" s="3">
        <f>1/('2016 Reported Data'!$K9+'2016 Reported Data'!$AG9)*('2016 Reported Data'!E9+'2016 Reported Data'!AA9)</f>
        <v>0.11741743601890271</v>
      </c>
      <c r="D10" s="3">
        <f>1/('2016 Reported Data'!$K9+'2016 Reported Data'!$AG9)*('2016 Reported Data'!J9+'2016 Reported Data'!AF9)</f>
        <v>0.29992167433240746</v>
      </c>
      <c r="E10" s="3">
        <f>1/('2016 Reported Data'!$K9+'2016 Reported Data'!$AG9)*('2016 Reported Data'!C9+'2016 Reported Data'!Y9)</f>
        <v>0</v>
      </c>
      <c r="F10" s="3">
        <f>1/('2016 Reported Data'!$K9+'2016 Reported Data'!$AG9)*('2016 Reported Data'!M9+'2016 Reported Data'!AI9)</f>
        <v>0.46333807737196558</v>
      </c>
      <c r="G10" s="3">
        <f>1/('2016 Reported Data'!$K9+'2016 Reported Data'!$AG9)*('2016 Reported Data'!G9+'2016 Reported Data'!AC9)</f>
        <v>0</v>
      </c>
      <c r="H10" s="8">
        <f t="shared" si="0"/>
        <v>0</v>
      </c>
    </row>
    <row r="11" spans="1:8" x14ac:dyDescent="0.25">
      <c r="A11" s="17" t="s">
        <v>8</v>
      </c>
      <c r="B11" s="3">
        <f>('2016 Reported Data'!W10+'2016 Reported Data'!AS10)/('2016 Reported Data'!$K10+'2016 Reported Data'!$AG10)</f>
        <v>0.28764138228318537</v>
      </c>
      <c r="C11" s="3">
        <f>1/('2016 Reported Data'!$K10+'2016 Reported Data'!$AG10)*('2016 Reported Data'!E10+'2016 Reported Data'!AA10)</f>
        <v>0.21455379970543473</v>
      </c>
      <c r="D11" s="3">
        <f>1/('2016 Reported Data'!$K10+'2016 Reported Data'!$AG10)*('2016 Reported Data'!J10+'2016 Reported Data'!AF10)</f>
        <v>0</v>
      </c>
      <c r="E11" s="3">
        <f>1/('2016 Reported Data'!$K10+'2016 Reported Data'!$AG10)*('2016 Reported Data'!C10+'2016 Reported Data'!Y10)</f>
        <v>4.817909834129077E-2</v>
      </c>
      <c r="F11" s="3">
        <f>1/('2016 Reported Data'!$K10+'2016 Reported Data'!$AG10)*('2016 Reported Data'!M10+'2016 Reported Data'!AI10)</f>
        <v>0.44962571967008919</v>
      </c>
      <c r="G11" s="3">
        <f>1/('2016 Reported Data'!$K10+'2016 Reported Data'!$AG10)*('2016 Reported Data'!G10+'2016 Reported Data'!AC10)</f>
        <v>0</v>
      </c>
      <c r="H11" s="8">
        <f t="shared" si="0"/>
        <v>0</v>
      </c>
    </row>
    <row r="12" spans="1:8" x14ac:dyDescent="0.25">
      <c r="A12" s="17" t="s">
        <v>9</v>
      </c>
      <c r="B12" s="3">
        <f>('2016 Reported Data'!W11+'2016 Reported Data'!AS11)/('2016 Reported Data'!$K11+'2016 Reported Data'!$AG11)</f>
        <v>0.1582821943313828</v>
      </c>
      <c r="C12" s="3">
        <f>1/('2016 Reported Data'!$K11+'2016 Reported Data'!$AG11)*('2016 Reported Data'!E11+'2016 Reported Data'!AA11)</f>
        <v>0.2382607634247535</v>
      </c>
      <c r="D12" s="3">
        <f>1/('2016 Reported Data'!$K11+'2016 Reported Data'!$AG11)*('2016 Reported Data'!J11+'2016 Reported Data'!AF11)</f>
        <v>0.1225326114185738</v>
      </c>
      <c r="E12" s="3">
        <f>1/('2016 Reported Data'!$K11+'2016 Reported Data'!$AG11)*('2016 Reported Data'!C11+'2016 Reported Data'!Y11)</f>
        <v>6.7059517769008275E-3</v>
      </c>
      <c r="F12" s="3">
        <f>1/('2016 Reported Data'!$K11+'2016 Reported Data'!$AG11)*('2016 Reported Data'!M11+'2016 Reported Data'!AI11)</f>
        <v>0.47421847904838899</v>
      </c>
      <c r="G12" s="3">
        <f>1/('2016 Reported Data'!$K11+'2016 Reported Data'!$AG11)*('2016 Reported Data'!G11+'2016 Reported Data'!AC11)</f>
        <v>0</v>
      </c>
      <c r="H12" s="8">
        <f t="shared" si="0"/>
        <v>0</v>
      </c>
    </row>
    <row r="13" spans="1:8" x14ac:dyDescent="0.25">
      <c r="A13" s="17" t="s">
        <v>10</v>
      </c>
      <c r="B13" s="3">
        <f>('2016 Reported Data'!W12+'2016 Reported Data'!AS12)/('2016 Reported Data'!$K12+'2016 Reported Data'!$AG12)</f>
        <v>0.18600391211180736</v>
      </c>
      <c r="C13" s="3">
        <f>1/('2016 Reported Data'!$K12+'2016 Reported Data'!$AG12)*('2016 Reported Data'!E12+'2016 Reported Data'!AA12)</f>
        <v>0.34444220779438239</v>
      </c>
      <c r="D13" s="3">
        <f>1/('2016 Reported Data'!$K12+'2016 Reported Data'!$AG12)*('2016 Reported Data'!J12+'2016 Reported Data'!AF12)</f>
        <v>4.9911610979661404E-3</v>
      </c>
      <c r="E13" s="3">
        <f>1/('2016 Reported Data'!$K12+'2016 Reported Data'!$AG12)*('2016 Reported Data'!C12+'2016 Reported Data'!Y12)</f>
        <v>0</v>
      </c>
      <c r="F13" s="3">
        <f>1/('2016 Reported Data'!$K12+'2016 Reported Data'!$AG12)*('2016 Reported Data'!M12+'2016 Reported Data'!AI12)</f>
        <v>0.46456271899584417</v>
      </c>
      <c r="G13" s="3">
        <f>1/('2016 Reported Data'!$K12+'2016 Reported Data'!$AG12)*('2016 Reported Data'!G12+'2016 Reported Data'!AC12)</f>
        <v>0</v>
      </c>
      <c r="H13" s="8">
        <f t="shared" si="0"/>
        <v>0</v>
      </c>
    </row>
    <row r="14" spans="1:8" x14ac:dyDescent="0.25">
      <c r="A14" s="17" t="s">
        <v>15</v>
      </c>
      <c r="B14" s="3">
        <f>('2016 Reported Data'!W13+'2016 Reported Data'!AS13)/('2016 Reported Data'!$K13+'2016 Reported Data'!$AG13)</f>
        <v>0.40377660627215317</v>
      </c>
      <c r="C14" s="3">
        <f>1/('2016 Reported Data'!$K13+'2016 Reported Data'!$AG13)*('2016 Reported Data'!E13+'2016 Reported Data'!AA13)</f>
        <v>0.22034401482574351</v>
      </c>
      <c r="D14" s="3">
        <f>1/('2016 Reported Data'!$K13+'2016 Reported Data'!$AG13)*('2016 Reported Data'!J13+'2016 Reported Data'!AF13)</f>
        <v>0.2444538404793177</v>
      </c>
      <c r="E14" s="3">
        <f>1/('2016 Reported Data'!$K13+'2016 Reported Data'!$AG13)*('2016 Reported Data'!C13+'2016 Reported Data'!Y13)</f>
        <v>2.0961154392846217E-2</v>
      </c>
      <c r="F14" s="3">
        <f>1/('2016 Reported Data'!$K13+'2016 Reported Data'!$AG13)*('2016 Reported Data'!M13+'2016 Reported Data'!AI13)</f>
        <v>0.1104463916227352</v>
      </c>
      <c r="G14" s="3">
        <f>1/('2016 Reported Data'!$K13+'2016 Reported Data'!$AG13)*('2016 Reported Data'!G13+'2016 Reported Data'!AC13)</f>
        <v>0</v>
      </c>
      <c r="H14" s="8">
        <f t="shared" si="0"/>
        <v>1.7992407204237004E-5</v>
      </c>
    </row>
    <row r="15" spans="1:8" x14ac:dyDescent="0.25">
      <c r="A15" s="17" t="s">
        <v>11</v>
      </c>
      <c r="B15" s="3">
        <f>('2016 Reported Data'!W14+'2016 Reported Data'!AS14)/('2016 Reported Data'!$K14+'2016 Reported Data'!$AG14)</f>
        <v>0.37610859147656495</v>
      </c>
      <c r="C15" s="3">
        <f>1/('2016 Reported Data'!$K14+'2016 Reported Data'!$AG14)*('2016 Reported Data'!E14+'2016 Reported Data'!AA14)</f>
        <v>0.15335087262628763</v>
      </c>
      <c r="D15" s="3">
        <f>1/('2016 Reported Data'!$K14+'2016 Reported Data'!$AG14)*('2016 Reported Data'!J14+'2016 Reported Data'!AF14)</f>
        <v>4.8372985296362943E-3</v>
      </c>
      <c r="E15" s="3">
        <f>1/('2016 Reported Data'!$K14+'2016 Reported Data'!$AG14)*('2016 Reported Data'!C14+'2016 Reported Data'!Y14)</f>
        <v>0</v>
      </c>
      <c r="F15" s="3">
        <f>1/('2016 Reported Data'!$K14+'2016 Reported Data'!$AG14)*('2016 Reported Data'!M14+'2016 Reported Data'!AI14)</f>
        <v>0.46570323736751118</v>
      </c>
      <c r="G15" s="3">
        <f>1/('2016 Reported Data'!$K14+'2016 Reported Data'!$AG14)*('2016 Reported Data'!G14+'2016 Reported Data'!AC14)</f>
        <v>0</v>
      </c>
      <c r="H15" s="8">
        <f t="shared" si="0"/>
        <v>0</v>
      </c>
    </row>
    <row r="16" spans="1:8" x14ac:dyDescent="0.25">
      <c r="A16" s="17" t="s">
        <v>14</v>
      </c>
      <c r="B16" s="3">
        <f>('2016 Reported Data'!W15+'2016 Reported Data'!AS15)/('2016 Reported Data'!$K15+'2016 Reported Data'!$AG15)</f>
        <v>0.43138340479201098</v>
      </c>
      <c r="C16" s="3">
        <f>1/('2016 Reported Data'!$K15+'2016 Reported Data'!$AG15)*('2016 Reported Data'!E15+'2016 Reported Data'!AA15)</f>
        <v>0.35971653486724381</v>
      </c>
      <c r="D16" s="3">
        <f>1/('2016 Reported Data'!$K15+'2016 Reported Data'!$AG15)*('2016 Reported Data'!J15+'2016 Reported Data'!AF15)</f>
        <v>3.9968503371465798E-2</v>
      </c>
      <c r="E16" s="3">
        <f>1/('2016 Reported Data'!$K15+'2016 Reported Data'!$AG15)*('2016 Reported Data'!C15+'2016 Reported Data'!Y15)</f>
        <v>0</v>
      </c>
      <c r="F16" s="3">
        <f>1/('2016 Reported Data'!$K15+'2016 Reported Data'!$AG15)*('2016 Reported Data'!M15+'2016 Reported Data'!AI15)</f>
        <v>0.13817856188459976</v>
      </c>
      <c r="G16" s="3">
        <f>1/('2016 Reported Data'!$K15+'2016 Reported Data'!$AG15)*('2016 Reported Data'!G15+'2016 Reported Data'!AC15)</f>
        <v>2.2559937550473618E-3</v>
      </c>
      <c r="H16" s="8">
        <f t="shared" si="0"/>
        <v>2.8497001329632177E-2</v>
      </c>
    </row>
    <row r="17" spans="1:8" x14ac:dyDescent="0.25">
      <c r="A17" s="17" t="s">
        <v>12</v>
      </c>
      <c r="B17" s="3">
        <f>('2016 Reported Data'!W16+'2016 Reported Data'!AS16)/('2016 Reported Data'!$K16+'2016 Reported Data'!$AG16)</f>
        <v>0.28721239135077536</v>
      </c>
      <c r="C17" s="3">
        <f>1/('2016 Reported Data'!$K16+'2016 Reported Data'!$AG16)*('2016 Reported Data'!E16+'2016 Reported Data'!AA16)</f>
        <v>0.32189029816443682</v>
      </c>
      <c r="D17" s="3">
        <f>1/('2016 Reported Data'!$K16+'2016 Reported Data'!$AG16)*('2016 Reported Data'!J16+'2016 Reported Data'!AF16)</f>
        <v>0.12618503570101561</v>
      </c>
      <c r="E17" s="3">
        <f>1/('2016 Reported Data'!$K16+'2016 Reported Data'!$AG16)*('2016 Reported Data'!C16+'2016 Reported Data'!Y16)</f>
        <v>0</v>
      </c>
      <c r="F17" s="3">
        <f>1/('2016 Reported Data'!$K16+'2016 Reported Data'!$AG16)*('2016 Reported Data'!M16+'2016 Reported Data'!AI16)</f>
        <v>0.26471227478377218</v>
      </c>
      <c r="G17" s="3">
        <f>1/('2016 Reported Data'!$K16+'2016 Reported Data'!$AG16)*('2016 Reported Data'!G16+'2016 Reported Data'!AC16)</f>
        <v>0</v>
      </c>
      <c r="H17" s="8">
        <f t="shared" si="0"/>
        <v>0</v>
      </c>
    </row>
    <row r="18" spans="1:8" x14ac:dyDescent="0.25">
      <c r="A18" s="17" t="s">
        <v>13</v>
      </c>
      <c r="B18" s="3">
        <f>('2016 Reported Data'!W17+'2016 Reported Data'!AS17)/('2016 Reported Data'!$K17+'2016 Reported Data'!$AG17)</f>
        <v>0.2858943030474696</v>
      </c>
      <c r="C18" s="3">
        <f>1/('2016 Reported Data'!$K17+'2016 Reported Data'!$AG17)*('2016 Reported Data'!E17+'2016 Reported Data'!AA17)</f>
        <v>0.27745957723622733</v>
      </c>
      <c r="D18" s="3">
        <f>1/('2016 Reported Data'!$K17+'2016 Reported Data'!$AG17)*('2016 Reported Data'!J17+'2016 Reported Data'!AF17)</f>
        <v>9.5867506291636248E-2</v>
      </c>
      <c r="E18" s="3">
        <f>1/('2016 Reported Data'!$K17+'2016 Reported Data'!$AG17)*('2016 Reported Data'!C17+'2016 Reported Data'!Y17)</f>
        <v>0</v>
      </c>
      <c r="F18" s="3">
        <f>1/('2016 Reported Data'!$K17+'2016 Reported Data'!$AG17)*('2016 Reported Data'!M17+'2016 Reported Data'!AI17)</f>
        <v>0.34077861342466664</v>
      </c>
      <c r="G18" s="3">
        <f>1/('2016 Reported Data'!$K17+'2016 Reported Data'!$AG17)*('2016 Reported Data'!G17+'2016 Reported Data'!AC17)</f>
        <v>0</v>
      </c>
      <c r="H18" s="8">
        <f t="shared" si="0"/>
        <v>0</v>
      </c>
    </row>
    <row r="19" spans="1:8" x14ac:dyDescent="0.25">
      <c r="A19" s="18" t="s">
        <v>68</v>
      </c>
      <c r="B19" s="23">
        <f>('2016 Reported Data'!W18+'2016 Reported Data'!AS18)/('2016 Reported Data'!$K18+'2016 Reported Data'!$AG18)</f>
        <v>0.20444597298649325</v>
      </c>
      <c r="C19" s="23">
        <f>1/('2016 Reported Data'!$K18+'2016 Reported Data'!$AG18)*('2016 Reported Data'!E18+'2016 Reported Data'!AA18)</f>
        <v>0.32925837918959477</v>
      </c>
      <c r="D19" s="23">
        <f>1/('2016 Reported Data'!$K18+'2016 Reported Data'!$AG18)*('2016 Reported Data'!J18+'2016 Reported Data'!AF18)</f>
        <v>0.10397386193096547</v>
      </c>
      <c r="E19" s="23">
        <f>1/('2016 Reported Data'!$K18+'2016 Reported Data'!$AG18)*('2016 Reported Data'!C18+'2016 Reported Data'!Y18)</f>
        <v>0</v>
      </c>
      <c r="F19" s="23">
        <f>1/('2016 Reported Data'!$K18+'2016 Reported Data'!$AG18)*('2016 Reported Data'!M18+'2016 Reported Data'!AI18)</f>
        <v>0.36232178589294645</v>
      </c>
      <c r="G19" s="23">
        <f>1/('2016 Reported Data'!$K18+'2016 Reported Data'!$AG18)*('2016 Reported Data'!G18+'2016 Reported Data'!AC18)</f>
        <v>0</v>
      </c>
      <c r="H19" s="24">
        <f t="shared" si="0"/>
        <v>0</v>
      </c>
    </row>
    <row r="20" spans="1:8" x14ac:dyDescent="0.25">
      <c r="A20" s="19" t="s">
        <v>69</v>
      </c>
      <c r="B20" s="3">
        <f>('2016 Reported Data'!W19+'2016 Reported Data'!AS19)/('2016 Reported Data'!$K19+'2016 Reported Data'!$AG19)</f>
        <v>0.31291415851593052</v>
      </c>
      <c r="C20" s="3">
        <f>1/('2016 Reported Data'!$K19+'2016 Reported Data'!$AG19)*('2016 Reported Data'!E19+'2016 Reported Data'!AA19)</f>
        <v>0.27792291916989242</v>
      </c>
      <c r="D20" s="3">
        <f>1/('2016 Reported Data'!$K19+'2016 Reported Data'!$AG19)*('2016 Reported Data'!J19+'2016 Reported Data'!AF19)</f>
        <v>0.14417691685201467</v>
      </c>
      <c r="E20" s="3">
        <f>1/('2016 Reported Data'!$K19+'2016 Reported Data'!$AG19)*('2016 Reported Data'!C19+'2016 Reported Data'!Y19)</f>
        <v>7.4877764279537096E-3</v>
      </c>
      <c r="F20" s="3">
        <f>1/('2016 Reported Data'!$K19+'2016 Reported Data'!$AG19)*('2016 Reported Data'!M19+'2016 Reported Data'!AI19)</f>
        <v>0.24622174067585695</v>
      </c>
      <c r="G20" s="3">
        <f>1/('2016 Reported Data'!$K19+'2016 Reported Data'!$AG19)*('2016 Reported Data'!G19+'2016 Reported Data'!AC19)</f>
        <v>2.0809328348660363E-3</v>
      </c>
      <c r="H20" s="8">
        <f t="shared" si="0"/>
        <v>9.1955555234858322E-3</v>
      </c>
    </row>
    <row r="22" spans="1:8" x14ac:dyDescent="0.25">
      <c r="A22" t="s">
        <v>234</v>
      </c>
    </row>
    <row r="23" spans="1:8" x14ac:dyDescent="0.25">
      <c r="A23" s="22" t="s">
        <v>99</v>
      </c>
    </row>
    <row r="25" spans="1:8" x14ac:dyDescent="0.25">
      <c r="A25" t="s">
        <v>243</v>
      </c>
    </row>
    <row r="26" spans="1:8" x14ac:dyDescent="0.25">
      <c r="A26" t="s">
        <v>245</v>
      </c>
    </row>
    <row r="65" ht="30.75" customHeight="1" x14ac:dyDescent="0.25"/>
  </sheetData>
  <mergeCells count="1">
    <mergeCell ref="A1:H1"/>
  </mergeCells>
  <hyperlinks>
    <hyperlink ref="A23" r:id="rId1"/>
  </hyperlinks>
  <pageMargins left="0.7" right="0.7" top="0.75" bottom="0.75" header="0.3" footer="0.3"/>
  <pageSetup scale="95" orientation="portrait" cellComments="atEnd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7"/>
  <sheetViews>
    <sheetView zoomScaleNormal="100" workbookViewId="0">
      <pane xSplit="1" ySplit="1" topLeftCell="CB2" activePane="bottomRight" state="frozen"/>
      <selection pane="topRight" activeCell="B1" sqref="B1"/>
      <selection pane="bottomLeft" activeCell="A2" sqref="A2"/>
      <selection pane="bottomRight" activeCell="CE30" sqref="CE30"/>
    </sheetView>
  </sheetViews>
  <sheetFormatPr defaultRowHeight="15" x14ac:dyDescent="0.25"/>
  <cols>
    <col min="1" max="1" width="40.85546875" bestFit="1" customWidth="1"/>
    <col min="2" max="51" width="10.7109375" customWidth="1"/>
    <col min="52" max="53" width="11.85546875" customWidth="1"/>
    <col min="54" max="54" width="12.5703125" customWidth="1"/>
    <col min="55" max="86" width="10.7109375" customWidth="1"/>
  </cols>
  <sheetData>
    <row r="1" spans="1:87" ht="60" x14ac:dyDescent="0.25">
      <c r="A1" s="27" t="s">
        <v>146</v>
      </c>
      <c r="B1" s="27" t="s">
        <v>100</v>
      </c>
      <c r="C1" s="27" t="s">
        <v>101</v>
      </c>
      <c r="D1" s="27" t="s">
        <v>102</v>
      </c>
      <c r="E1" s="27" t="s">
        <v>103</v>
      </c>
      <c r="F1" s="27" t="s">
        <v>104</v>
      </c>
      <c r="G1" s="27" t="s">
        <v>105</v>
      </c>
      <c r="H1" s="27" t="s">
        <v>106</v>
      </c>
      <c r="I1" s="27" t="s">
        <v>107</v>
      </c>
      <c r="J1" s="27" t="s">
        <v>108</v>
      </c>
      <c r="K1" s="27" t="s">
        <v>109</v>
      </c>
      <c r="L1" s="27" t="s">
        <v>110</v>
      </c>
      <c r="M1" s="27" t="s">
        <v>111</v>
      </c>
      <c r="N1" s="27" t="s">
        <v>112</v>
      </c>
      <c r="O1" s="27" t="s">
        <v>113</v>
      </c>
      <c r="P1" s="27" t="s">
        <v>114</v>
      </c>
      <c r="Q1" s="27" t="s">
        <v>115</v>
      </c>
      <c r="R1" s="27" t="s">
        <v>116</v>
      </c>
      <c r="S1" s="27" t="s">
        <v>117</v>
      </c>
      <c r="T1" s="27" t="s">
        <v>118</v>
      </c>
      <c r="U1" s="27" t="s">
        <v>119</v>
      </c>
      <c r="V1" s="27" t="s">
        <v>120</v>
      </c>
      <c r="W1" s="27" t="s">
        <v>121</v>
      </c>
      <c r="X1" s="27" t="s">
        <v>147</v>
      </c>
      <c r="Y1" s="27" t="s">
        <v>148</v>
      </c>
      <c r="Z1" s="27" t="s">
        <v>149</v>
      </c>
      <c r="AA1" s="27" t="s">
        <v>150</v>
      </c>
      <c r="AB1" s="27" t="s">
        <v>151</v>
      </c>
      <c r="AC1" s="27" t="s">
        <v>152</v>
      </c>
      <c r="AD1" s="27" t="s">
        <v>153</v>
      </c>
      <c r="AE1" s="27" t="s">
        <v>154</v>
      </c>
      <c r="AF1" s="27" t="s">
        <v>155</v>
      </c>
      <c r="AG1" s="27" t="s">
        <v>156</v>
      </c>
      <c r="AH1" s="27" t="s">
        <v>157</v>
      </c>
      <c r="AI1" s="27" t="s">
        <v>158</v>
      </c>
      <c r="AJ1" s="27" t="s">
        <v>159</v>
      </c>
      <c r="AK1" s="27" t="s">
        <v>160</v>
      </c>
      <c r="AL1" s="27" t="s">
        <v>161</v>
      </c>
      <c r="AM1" s="27" t="s">
        <v>162</v>
      </c>
      <c r="AN1" s="27" t="s">
        <v>163</v>
      </c>
      <c r="AO1" s="27" t="s">
        <v>164</v>
      </c>
      <c r="AP1" s="27" t="s">
        <v>165</v>
      </c>
      <c r="AQ1" s="27" t="s">
        <v>166</v>
      </c>
      <c r="AR1" s="27" t="s">
        <v>167</v>
      </c>
      <c r="AS1" s="27" t="s">
        <v>168</v>
      </c>
      <c r="AT1" s="27" t="s">
        <v>16</v>
      </c>
      <c r="AU1" s="27" t="s">
        <v>17</v>
      </c>
      <c r="AV1" s="27" t="s">
        <v>18</v>
      </c>
      <c r="AW1" s="27" t="s">
        <v>19</v>
      </c>
      <c r="AX1" s="27" t="s">
        <v>169</v>
      </c>
      <c r="AY1" s="27" t="s">
        <v>20</v>
      </c>
      <c r="AZ1" s="27" t="s">
        <v>21</v>
      </c>
      <c r="BA1" s="27" t="s">
        <v>170</v>
      </c>
      <c r="BB1" s="27" t="s">
        <v>22</v>
      </c>
      <c r="BC1" s="27" t="s">
        <v>23</v>
      </c>
      <c r="BD1" s="27" t="s">
        <v>24</v>
      </c>
      <c r="BE1" s="27" t="s">
        <v>25</v>
      </c>
      <c r="BF1" s="27" t="s">
        <v>26</v>
      </c>
      <c r="BG1" s="27" t="s">
        <v>27</v>
      </c>
      <c r="BH1" s="27" t="s">
        <v>28</v>
      </c>
      <c r="BI1" s="27" t="s">
        <v>29</v>
      </c>
      <c r="BJ1" s="27" t="s">
        <v>171</v>
      </c>
      <c r="BK1" s="27" t="s">
        <v>30</v>
      </c>
      <c r="BL1" s="27" t="s">
        <v>31</v>
      </c>
      <c r="BM1" s="27" t="s">
        <v>32</v>
      </c>
      <c r="BN1" s="27" t="s">
        <v>33</v>
      </c>
      <c r="BO1" s="27" t="s">
        <v>34</v>
      </c>
      <c r="BP1" s="27" t="s">
        <v>172</v>
      </c>
      <c r="BQ1" s="27" t="s">
        <v>173</v>
      </c>
      <c r="BR1" s="27" t="s">
        <v>122</v>
      </c>
      <c r="BS1" s="27" t="s">
        <v>174</v>
      </c>
      <c r="BT1" s="27" t="s">
        <v>35</v>
      </c>
      <c r="BU1" s="27" t="s">
        <v>36</v>
      </c>
      <c r="BV1" s="27" t="s">
        <v>37</v>
      </c>
      <c r="BW1" s="27" t="s">
        <v>38</v>
      </c>
      <c r="BX1" s="27" t="s">
        <v>39</v>
      </c>
      <c r="BY1" s="27" t="s">
        <v>40</v>
      </c>
      <c r="BZ1" s="27" t="s">
        <v>175</v>
      </c>
      <c r="CA1" s="27" t="s">
        <v>41</v>
      </c>
      <c r="CB1" s="27" t="s">
        <v>42</v>
      </c>
      <c r="CC1" s="27" t="s">
        <v>43</v>
      </c>
      <c r="CD1" s="27" t="s">
        <v>44</v>
      </c>
      <c r="CE1" s="27" t="s">
        <v>176</v>
      </c>
      <c r="CF1" s="27" t="s">
        <v>45</v>
      </c>
      <c r="CG1" s="27" t="s">
        <v>177</v>
      </c>
      <c r="CH1" s="27" t="s">
        <v>46</v>
      </c>
      <c r="CI1" s="27"/>
    </row>
    <row r="2" spans="1:87" x14ac:dyDescent="0.25">
      <c r="A2" t="s">
        <v>1</v>
      </c>
      <c r="B2">
        <v>0</v>
      </c>
      <c r="C2">
        <v>0</v>
      </c>
      <c r="D2">
        <v>3781678</v>
      </c>
      <c r="E2">
        <v>15024</v>
      </c>
      <c r="F2">
        <v>0</v>
      </c>
      <c r="G2">
        <v>885</v>
      </c>
      <c r="H2">
        <v>11055028</v>
      </c>
      <c r="I2">
        <v>0</v>
      </c>
      <c r="J2">
        <v>0</v>
      </c>
      <c r="K2">
        <v>55052</v>
      </c>
      <c r="L2">
        <v>1445817</v>
      </c>
      <c r="M2">
        <v>15198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1711914</v>
      </c>
      <c r="U2">
        <v>0</v>
      </c>
      <c r="V2">
        <v>4115619</v>
      </c>
      <c r="W2">
        <v>23945</v>
      </c>
      <c r="X2">
        <v>0</v>
      </c>
      <c r="Y2">
        <v>0</v>
      </c>
      <c r="Z2">
        <v>4162940</v>
      </c>
      <c r="AA2">
        <v>19168</v>
      </c>
      <c r="AB2">
        <v>0</v>
      </c>
      <c r="AC2">
        <v>628</v>
      </c>
      <c r="AD2">
        <v>12021163</v>
      </c>
      <c r="AE2">
        <v>0</v>
      </c>
      <c r="AF2">
        <v>0</v>
      </c>
      <c r="AG2">
        <v>46038</v>
      </c>
      <c r="AH2">
        <v>1314999</v>
      </c>
      <c r="AI2">
        <v>15199</v>
      </c>
      <c r="AJ2">
        <v>0</v>
      </c>
      <c r="AK2">
        <v>0</v>
      </c>
      <c r="AL2">
        <v>0</v>
      </c>
      <c r="AM2">
        <v>0</v>
      </c>
      <c r="AN2">
        <v>0</v>
      </c>
      <c r="AO2">
        <v>249</v>
      </c>
      <c r="AP2">
        <v>2074515</v>
      </c>
      <c r="AQ2">
        <v>0</v>
      </c>
      <c r="AR2">
        <v>4468709</v>
      </c>
      <c r="AS2">
        <v>10794</v>
      </c>
      <c r="AT2" t="s">
        <v>123</v>
      </c>
      <c r="AU2" t="s">
        <v>47</v>
      </c>
      <c r="AV2" t="s">
        <v>48</v>
      </c>
      <c r="AW2">
        <v>394200</v>
      </c>
      <c r="AX2">
        <v>383063</v>
      </c>
      <c r="AY2">
        <v>0</v>
      </c>
      <c r="AZ2">
        <v>97204</v>
      </c>
      <c r="BA2">
        <v>82477</v>
      </c>
      <c r="BB2" t="s">
        <v>49</v>
      </c>
      <c r="BC2" t="s">
        <v>124</v>
      </c>
      <c r="BD2" t="s">
        <v>178</v>
      </c>
      <c r="BE2">
        <v>47810</v>
      </c>
      <c r="BF2">
        <v>0</v>
      </c>
      <c r="BG2">
        <v>33163</v>
      </c>
      <c r="BH2">
        <v>0</v>
      </c>
      <c r="BI2">
        <v>0</v>
      </c>
      <c r="BJ2">
        <v>0</v>
      </c>
      <c r="BK2">
        <v>0</v>
      </c>
      <c r="BL2">
        <v>0</v>
      </c>
      <c r="BM2">
        <v>171482</v>
      </c>
      <c r="BN2">
        <v>239050</v>
      </c>
      <c r="BO2">
        <v>0</v>
      </c>
      <c r="BP2">
        <v>5611409.8255928028</v>
      </c>
      <c r="BQ2">
        <v>1.140827252942392E-2</v>
      </c>
      <c r="BR2">
        <v>5685958</v>
      </c>
      <c r="BS2">
        <v>5732025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49617</v>
      </c>
      <c r="CD2">
        <v>0</v>
      </c>
      <c r="CE2">
        <v>491872000</v>
      </c>
      <c r="CF2">
        <v>42522</v>
      </c>
      <c r="CG2">
        <v>541122</v>
      </c>
      <c r="CH2" t="s">
        <v>1</v>
      </c>
    </row>
    <row r="3" spans="1:87" x14ac:dyDescent="0.25">
      <c r="A3" t="s">
        <v>179</v>
      </c>
      <c r="B3">
        <v>226006.75</v>
      </c>
      <c r="C3">
        <v>845.98136</v>
      </c>
      <c r="D3">
        <v>400944.58</v>
      </c>
      <c r="E3">
        <v>1408.3586700000001</v>
      </c>
      <c r="F3">
        <v>0</v>
      </c>
      <c r="G3">
        <v>0</v>
      </c>
      <c r="H3">
        <v>2141240.1799999997</v>
      </c>
      <c r="I3">
        <v>470596</v>
      </c>
      <c r="J3">
        <v>4483.0633799999996</v>
      </c>
      <c r="K3">
        <v>20884.705197499999</v>
      </c>
      <c r="L3">
        <v>0</v>
      </c>
      <c r="M3">
        <v>8573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1043692.85</v>
      </c>
      <c r="W3">
        <v>5574.3017875000005</v>
      </c>
      <c r="X3">
        <v>226006.75</v>
      </c>
      <c r="Y3">
        <v>1726.8098356786434</v>
      </c>
      <c r="Z3">
        <v>549022.82000000007</v>
      </c>
      <c r="AA3">
        <v>3948.3379100000002</v>
      </c>
      <c r="AB3">
        <v>0</v>
      </c>
      <c r="AC3">
        <v>0</v>
      </c>
      <c r="AD3">
        <v>1738675.6710000001</v>
      </c>
      <c r="AE3">
        <v>299226.13099999999</v>
      </c>
      <c r="AF3">
        <v>701.04022699999996</v>
      </c>
      <c r="AG3">
        <v>17075.95452327864</v>
      </c>
      <c r="AH3">
        <v>0</v>
      </c>
      <c r="AI3">
        <v>8759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664419.97</v>
      </c>
      <c r="AS3">
        <v>1940.7665505999998</v>
      </c>
      <c r="AT3" t="s">
        <v>125</v>
      </c>
      <c r="AU3" t="s">
        <v>126</v>
      </c>
      <c r="AV3" t="s">
        <v>127</v>
      </c>
      <c r="AW3">
        <v>135868</v>
      </c>
      <c r="AX3">
        <v>96360</v>
      </c>
      <c r="AY3">
        <v>42522</v>
      </c>
      <c r="AZ3">
        <v>23740</v>
      </c>
      <c r="BA3">
        <v>17257</v>
      </c>
      <c r="BB3" t="s">
        <v>179</v>
      </c>
      <c r="BC3" t="s">
        <v>125</v>
      </c>
      <c r="BD3" t="s">
        <v>126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94829</v>
      </c>
      <c r="BO3">
        <v>0</v>
      </c>
      <c r="BP3">
        <v>3447734</v>
      </c>
      <c r="BQ3">
        <v>2.8166329189273906E-2</v>
      </c>
      <c r="BR3">
        <v>1781322</v>
      </c>
      <c r="BS3">
        <v>1738021</v>
      </c>
      <c r="BT3">
        <v>0</v>
      </c>
      <c r="BU3">
        <v>0</v>
      </c>
      <c r="BV3">
        <v>0</v>
      </c>
      <c r="BW3">
        <v>17984</v>
      </c>
      <c r="BX3">
        <v>0</v>
      </c>
      <c r="BY3">
        <v>17984</v>
      </c>
      <c r="BZ3">
        <v>0</v>
      </c>
      <c r="CA3">
        <v>0</v>
      </c>
      <c r="CB3">
        <v>0</v>
      </c>
      <c r="CC3">
        <v>27573</v>
      </c>
      <c r="CD3">
        <v>0</v>
      </c>
      <c r="CE3">
        <v>122406224</v>
      </c>
      <c r="CF3">
        <v>42522</v>
      </c>
      <c r="CG3">
        <v>158370</v>
      </c>
      <c r="CH3" t="s">
        <v>179</v>
      </c>
    </row>
    <row r="4" spans="1:87" x14ac:dyDescent="0.25">
      <c r="A4" t="s">
        <v>131</v>
      </c>
      <c r="B4">
        <v>4500</v>
      </c>
      <c r="C4">
        <v>30</v>
      </c>
      <c r="D4">
        <v>122120.83</v>
      </c>
      <c r="E4">
        <v>1009.01106</v>
      </c>
      <c r="F4">
        <v>0</v>
      </c>
      <c r="G4">
        <v>0</v>
      </c>
      <c r="H4">
        <v>3037320.94</v>
      </c>
      <c r="I4">
        <v>827594.3</v>
      </c>
      <c r="J4">
        <v>3701.5839999999998</v>
      </c>
      <c r="K4">
        <v>15044.099509999998</v>
      </c>
      <c r="L4">
        <v>343247</v>
      </c>
      <c r="M4">
        <v>5436.8639999999996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794513.44999999972</v>
      </c>
      <c r="U4">
        <v>0</v>
      </c>
      <c r="V4">
        <v>945345.3600000001</v>
      </c>
      <c r="W4">
        <v>4866.640449999999</v>
      </c>
      <c r="X4">
        <v>5700</v>
      </c>
      <c r="Y4">
        <v>38</v>
      </c>
      <c r="Z4">
        <v>1245210.25</v>
      </c>
      <c r="AA4">
        <v>5784.8071100000006</v>
      </c>
      <c r="AB4">
        <v>0</v>
      </c>
      <c r="AC4">
        <v>0</v>
      </c>
      <c r="AD4">
        <v>3665106.29</v>
      </c>
      <c r="AE4">
        <v>192397.58000000002</v>
      </c>
      <c r="AF4">
        <v>1213.607</v>
      </c>
      <c r="AG4">
        <v>17107.891069999998</v>
      </c>
      <c r="AH4">
        <v>326788</v>
      </c>
      <c r="AI4">
        <v>5876.6319999999996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997749.3599999994</v>
      </c>
      <c r="AQ4">
        <v>0</v>
      </c>
      <c r="AR4">
        <v>897261.10000000033</v>
      </c>
      <c r="AS4">
        <v>4194.8449599999985</v>
      </c>
      <c r="AT4" t="s">
        <v>128</v>
      </c>
      <c r="AU4" t="s">
        <v>129</v>
      </c>
      <c r="AV4" t="s">
        <v>130</v>
      </c>
      <c r="AW4">
        <v>115544</v>
      </c>
      <c r="AX4">
        <v>79628.399999999994</v>
      </c>
      <c r="AY4">
        <v>42520</v>
      </c>
      <c r="AZ4">
        <v>18220.8</v>
      </c>
      <c r="BA4">
        <v>14541.599999999999</v>
      </c>
      <c r="BB4" t="s">
        <v>131</v>
      </c>
      <c r="BC4" t="s">
        <v>180</v>
      </c>
      <c r="BD4" t="s">
        <v>50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141190</v>
      </c>
      <c r="BN4">
        <v>0</v>
      </c>
      <c r="BO4">
        <v>0</v>
      </c>
      <c r="BP4">
        <v>0</v>
      </c>
      <c r="BQ4">
        <v>0</v>
      </c>
      <c r="BR4">
        <v>1583750</v>
      </c>
      <c r="BS4">
        <v>1553800.0719999999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51394115</v>
      </c>
      <c r="CF4">
        <v>42521</v>
      </c>
      <c r="CG4">
        <v>141190</v>
      </c>
      <c r="CH4" t="s">
        <v>131</v>
      </c>
    </row>
    <row r="5" spans="1:87" x14ac:dyDescent="0.25">
      <c r="A5" t="s">
        <v>132</v>
      </c>
      <c r="B5">
        <v>0</v>
      </c>
      <c r="C5">
        <v>0</v>
      </c>
      <c r="D5">
        <v>178712.65286685043</v>
      </c>
      <c r="E5">
        <v>511.42236999999994</v>
      </c>
      <c r="F5">
        <v>39911.78</v>
      </c>
      <c r="G5">
        <v>887.41266000000007</v>
      </c>
      <c r="H5">
        <v>1185049.1065016512</v>
      </c>
      <c r="I5">
        <v>13781.459187293616</v>
      </c>
      <c r="J5">
        <v>20.540290000000002</v>
      </c>
      <c r="K5">
        <v>6453.4965560000001</v>
      </c>
      <c r="L5">
        <v>0</v>
      </c>
      <c r="M5">
        <v>2893.1280000000002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952643.21444750705</v>
      </c>
      <c r="W5">
        <v>2140.9932360000007</v>
      </c>
      <c r="X5">
        <v>0</v>
      </c>
      <c r="Y5">
        <v>0</v>
      </c>
      <c r="Z5">
        <v>289751.17569522146</v>
      </c>
      <c r="AA5">
        <v>1158.4226773280002</v>
      </c>
      <c r="AB5">
        <v>33080.32</v>
      </c>
      <c r="AC5">
        <v>436.73521999999997</v>
      </c>
      <c r="AD5">
        <v>1950612.9679545891</v>
      </c>
      <c r="AE5">
        <v>12562.544005676391</v>
      </c>
      <c r="AF5">
        <v>9.3471899999999994</v>
      </c>
      <c r="AG5">
        <v>11699.432551328</v>
      </c>
      <c r="AH5">
        <v>0</v>
      </c>
      <c r="AI5">
        <v>2606.8760000000002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1615218.9282536912</v>
      </c>
      <c r="AS5">
        <v>7488.0514639999983</v>
      </c>
      <c r="AT5" t="s">
        <v>181</v>
      </c>
      <c r="AU5" t="s">
        <v>182</v>
      </c>
      <c r="AV5" t="s">
        <v>183</v>
      </c>
      <c r="AW5">
        <v>60268.799999999996</v>
      </c>
      <c r="AX5">
        <v>35478</v>
      </c>
      <c r="AY5">
        <v>42517</v>
      </c>
      <c r="AZ5">
        <v>12088.8</v>
      </c>
      <c r="BA5">
        <v>7008</v>
      </c>
      <c r="BB5" t="s">
        <v>184</v>
      </c>
      <c r="BC5" t="s">
        <v>185</v>
      </c>
      <c r="BD5" t="s">
        <v>133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365964.86</v>
      </c>
      <c r="BQ5">
        <v>6.2124419490437481E-3</v>
      </c>
      <c r="BR5">
        <v>624052</v>
      </c>
      <c r="BS5">
        <v>597742</v>
      </c>
      <c r="BT5">
        <v>0</v>
      </c>
      <c r="BU5">
        <v>0</v>
      </c>
      <c r="BV5">
        <v>25593</v>
      </c>
      <c r="BW5">
        <v>25593</v>
      </c>
      <c r="BX5">
        <v>0</v>
      </c>
      <c r="BY5">
        <v>0</v>
      </c>
      <c r="BZ5">
        <v>0</v>
      </c>
      <c r="CA5">
        <v>0</v>
      </c>
      <c r="CB5">
        <v>0</v>
      </c>
      <c r="CC5">
        <v>3795</v>
      </c>
      <c r="CD5">
        <v>0</v>
      </c>
      <c r="CE5">
        <v>58908375</v>
      </c>
      <c r="CF5">
        <v>42517</v>
      </c>
      <c r="CG5">
        <v>54981</v>
      </c>
      <c r="CH5" t="s">
        <v>132</v>
      </c>
    </row>
    <row r="6" spans="1:87" x14ac:dyDescent="0.25">
      <c r="A6" t="s">
        <v>51</v>
      </c>
      <c r="B6">
        <v>0</v>
      </c>
      <c r="C6">
        <v>0</v>
      </c>
      <c r="D6">
        <v>1309918</v>
      </c>
      <c r="E6">
        <v>8371.8060000000005</v>
      </c>
      <c r="F6">
        <v>0</v>
      </c>
      <c r="G6">
        <v>0</v>
      </c>
      <c r="H6">
        <v>7547573</v>
      </c>
      <c r="I6">
        <v>2418035</v>
      </c>
      <c r="J6">
        <v>23436.298999999999</v>
      </c>
      <c r="K6">
        <v>71576.540999999997</v>
      </c>
      <c r="L6">
        <v>561280</v>
      </c>
      <c r="M6">
        <v>22995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3258340</v>
      </c>
      <c r="W6">
        <v>16773.436000000002</v>
      </c>
      <c r="X6">
        <v>0</v>
      </c>
      <c r="Y6">
        <v>0</v>
      </c>
      <c r="Z6">
        <v>1803987</v>
      </c>
      <c r="AA6">
        <v>11405.562</v>
      </c>
      <c r="AB6">
        <v>0</v>
      </c>
      <c r="AC6">
        <v>0</v>
      </c>
      <c r="AD6">
        <v>8210348</v>
      </c>
      <c r="AE6">
        <v>1873703</v>
      </c>
      <c r="AF6">
        <v>10318.629000000001</v>
      </c>
      <c r="AG6">
        <v>70276.995999999999</v>
      </c>
      <c r="AH6">
        <v>575470</v>
      </c>
      <c r="AI6">
        <v>23529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3957188</v>
      </c>
      <c r="AS6">
        <v>25023.805</v>
      </c>
      <c r="AT6" t="s">
        <v>186</v>
      </c>
      <c r="AU6" t="s">
        <v>187</v>
      </c>
      <c r="AV6" t="s">
        <v>188</v>
      </c>
      <c r="AW6">
        <v>494064</v>
      </c>
      <c r="AX6">
        <v>342866</v>
      </c>
      <c r="AY6">
        <v>42500</v>
      </c>
      <c r="AZ6">
        <v>87863</v>
      </c>
      <c r="BA6">
        <v>67802</v>
      </c>
      <c r="BB6" t="s">
        <v>51</v>
      </c>
      <c r="BC6" t="s">
        <v>189</v>
      </c>
      <c r="BD6" t="s">
        <v>190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15883</v>
      </c>
      <c r="BO6">
        <v>0</v>
      </c>
      <c r="BP6">
        <v>13946084.559999999</v>
      </c>
      <c r="BQ6">
        <v>3.9977138581561759E-2</v>
      </c>
      <c r="BR6">
        <v>4380723</v>
      </c>
      <c r="BS6">
        <v>4310118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170773</v>
      </c>
      <c r="CD6">
        <v>0</v>
      </c>
      <c r="CE6">
        <v>348851495</v>
      </c>
      <c r="CF6">
        <v>42515</v>
      </c>
      <c r="CG6">
        <v>167273</v>
      </c>
      <c r="CH6" t="s">
        <v>51</v>
      </c>
    </row>
    <row r="7" spans="1:87" x14ac:dyDescent="0.25">
      <c r="A7" t="s">
        <v>52</v>
      </c>
      <c r="B7">
        <v>0</v>
      </c>
      <c r="C7">
        <v>0</v>
      </c>
      <c r="D7">
        <v>1233927.8</v>
      </c>
      <c r="E7">
        <v>6754</v>
      </c>
      <c r="F7">
        <v>0</v>
      </c>
      <c r="G7">
        <v>0</v>
      </c>
      <c r="H7">
        <v>9068670.5500000007</v>
      </c>
      <c r="I7">
        <v>6090195.46</v>
      </c>
      <c r="J7">
        <v>64375</v>
      </c>
      <c r="K7">
        <v>98427</v>
      </c>
      <c r="L7">
        <v>95466.37</v>
      </c>
      <c r="M7">
        <v>23380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170508.9</v>
      </c>
      <c r="U7">
        <v>0</v>
      </c>
      <c r="V7">
        <v>1478572.02</v>
      </c>
      <c r="W7">
        <v>3918</v>
      </c>
      <c r="X7">
        <v>0</v>
      </c>
      <c r="Y7">
        <v>0</v>
      </c>
      <c r="Z7">
        <v>950045</v>
      </c>
      <c r="AA7">
        <v>3852</v>
      </c>
      <c r="AB7">
        <v>0</v>
      </c>
      <c r="AC7">
        <v>0</v>
      </c>
      <c r="AD7">
        <v>7530343</v>
      </c>
      <c r="AE7">
        <v>5048866</v>
      </c>
      <c r="AF7">
        <v>31011</v>
      </c>
      <c r="AG7">
        <v>59957</v>
      </c>
      <c r="AH7">
        <v>113397</v>
      </c>
      <c r="AI7">
        <v>21401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247347</v>
      </c>
      <c r="AQ7">
        <v>0</v>
      </c>
      <c r="AR7">
        <v>1170688</v>
      </c>
      <c r="AS7">
        <v>3693</v>
      </c>
      <c r="AT7" t="s">
        <v>191</v>
      </c>
      <c r="AU7" t="s">
        <v>134</v>
      </c>
      <c r="AV7" t="s">
        <v>135</v>
      </c>
      <c r="AW7">
        <v>285749</v>
      </c>
      <c r="AX7">
        <v>208225.19999999998</v>
      </c>
      <c r="AY7">
        <v>42522</v>
      </c>
      <c r="AZ7">
        <v>57150</v>
      </c>
      <c r="BA7">
        <v>41259.599999999999</v>
      </c>
      <c r="BB7" t="s">
        <v>5</v>
      </c>
      <c r="BC7" t="s">
        <v>136</v>
      </c>
      <c r="BD7" t="s">
        <v>53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1899</v>
      </c>
      <c r="BN7">
        <v>2729</v>
      </c>
      <c r="BO7">
        <v>0</v>
      </c>
      <c r="BP7">
        <v>5876556.5000000009</v>
      </c>
      <c r="BQ7">
        <v>2.1682867448391374E-2</v>
      </c>
      <c r="BR7">
        <v>5122316.7611221951</v>
      </c>
      <c r="BS7">
        <v>4967514.1252627531</v>
      </c>
      <c r="BT7">
        <v>9041.6</v>
      </c>
      <c r="BU7">
        <v>0</v>
      </c>
      <c r="BV7">
        <v>0</v>
      </c>
      <c r="BW7">
        <v>0</v>
      </c>
      <c r="BX7">
        <v>0</v>
      </c>
      <c r="BY7">
        <v>0</v>
      </c>
      <c r="BZ7">
        <v>288970</v>
      </c>
      <c r="CA7">
        <v>0</v>
      </c>
      <c r="CB7">
        <v>0</v>
      </c>
      <c r="CC7">
        <v>151404</v>
      </c>
      <c r="CD7">
        <v>0</v>
      </c>
      <c r="CE7">
        <v>271023033</v>
      </c>
      <c r="CF7">
        <v>42522</v>
      </c>
      <c r="CG7">
        <v>454043.6</v>
      </c>
      <c r="CH7" t="s">
        <v>52</v>
      </c>
    </row>
    <row r="8" spans="1:87" x14ac:dyDescent="0.25">
      <c r="A8" t="s">
        <v>192</v>
      </c>
      <c r="B8">
        <v>610198</v>
      </c>
      <c r="C8">
        <v>6060.66</v>
      </c>
      <c r="D8">
        <v>645576</v>
      </c>
      <c r="E8">
        <v>3757.56</v>
      </c>
      <c r="F8">
        <v>0</v>
      </c>
      <c r="G8">
        <v>0</v>
      </c>
      <c r="H8">
        <v>3203758</v>
      </c>
      <c r="I8">
        <v>460931</v>
      </c>
      <c r="J8">
        <v>8640.51</v>
      </c>
      <c r="K8">
        <v>20132.330000000002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919955</v>
      </c>
      <c r="U8">
        <v>0</v>
      </c>
      <c r="V8">
        <v>567098</v>
      </c>
      <c r="W8">
        <v>1673.6</v>
      </c>
      <c r="X8">
        <v>398488</v>
      </c>
      <c r="Y8">
        <v>3825</v>
      </c>
      <c r="Z8">
        <v>172394</v>
      </c>
      <c r="AA8">
        <v>604.41999999999996</v>
      </c>
      <c r="AB8">
        <v>0</v>
      </c>
      <c r="AC8">
        <v>0</v>
      </c>
      <c r="AD8">
        <v>2389800</v>
      </c>
      <c r="AE8">
        <v>828290</v>
      </c>
      <c r="AF8">
        <v>10169.02</v>
      </c>
      <c r="AG8">
        <v>16324.3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424343</v>
      </c>
      <c r="AQ8">
        <v>0</v>
      </c>
      <c r="AR8">
        <v>566285</v>
      </c>
      <c r="AS8">
        <v>1725.86</v>
      </c>
      <c r="AT8" t="s">
        <v>193</v>
      </c>
      <c r="AU8" t="s">
        <v>54</v>
      </c>
      <c r="AV8" t="s">
        <v>194</v>
      </c>
      <c r="AW8">
        <v>182471</v>
      </c>
      <c r="AX8">
        <v>175550</v>
      </c>
      <c r="AY8">
        <v>42479</v>
      </c>
      <c r="AZ8">
        <v>34251</v>
      </c>
      <c r="BA8">
        <v>26718</v>
      </c>
      <c r="BB8" t="s">
        <v>192</v>
      </c>
      <c r="BC8" t="s">
        <v>195</v>
      </c>
      <c r="BD8" t="s">
        <v>196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366226</v>
      </c>
      <c r="BN8">
        <v>0</v>
      </c>
      <c r="BO8">
        <v>0</v>
      </c>
      <c r="BP8">
        <v>1433648.23</v>
      </c>
      <c r="BQ8">
        <v>7.878443433294316E-3</v>
      </c>
      <c r="BR8">
        <v>4182616.2059999998</v>
      </c>
      <c r="BS8">
        <v>4539976.3219999997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26291</v>
      </c>
      <c r="CD8">
        <v>0</v>
      </c>
      <c r="CE8">
        <v>181971000</v>
      </c>
      <c r="CF8">
        <v>42490</v>
      </c>
      <c r="CG8">
        <v>392517</v>
      </c>
      <c r="CH8" t="s">
        <v>192</v>
      </c>
    </row>
    <row r="9" spans="1:87" x14ac:dyDescent="0.25">
      <c r="A9" t="s">
        <v>55</v>
      </c>
      <c r="B9">
        <v>0</v>
      </c>
      <c r="C9">
        <v>0</v>
      </c>
      <c r="D9">
        <v>341569.59</v>
      </c>
      <c r="E9">
        <v>2059.91237</v>
      </c>
      <c r="F9">
        <v>0</v>
      </c>
      <c r="G9">
        <v>0</v>
      </c>
      <c r="H9">
        <v>1182455.3800000001</v>
      </c>
      <c r="I9">
        <v>263666.53000000003</v>
      </c>
      <c r="J9">
        <v>2313.33034</v>
      </c>
      <c r="K9">
        <v>12182.10751</v>
      </c>
      <c r="L9">
        <v>0</v>
      </c>
      <c r="M9">
        <v>5604.0370000000003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577219.26</v>
      </c>
      <c r="W9">
        <v>2204.8278</v>
      </c>
      <c r="X9">
        <v>0</v>
      </c>
      <c r="Y9">
        <v>0</v>
      </c>
      <c r="Z9">
        <v>135839.71</v>
      </c>
      <c r="AA9">
        <v>806.78309999999999</v>
      </c>
      <c r="AB9">
        <v>0</v>
      </c>
      <c r="AC9">
        <v>0</v>
      </c>
      <c r="AD9">
        <v>728128.76</v>
      </c>
      <c r="AE9">
        <v>393501.56</v>
      </c>
      <c r="AF9">
        <v>5009.1264799999999</v>
      </c>
      <c r="AG9">
        <v>12232.456179999999</v>
      </c>
      <c r="AH9">
        <v>0</v>
      </c>
      <c r="AI9">
        <v>5708.16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198787.49</v>
      </c>
      <c r="AS9">
        <v>708.38660000000004</v>
      </c>
      <c r="AT9" t="s">
        <v>57</v>
      </c>
      <c r="AU9" t="s">
        <v>56</v>
      </c>
      <c r="AV9" t="s">
        <v>197</v>
      </c>
      <c r="AW9">
        <v>78226.8</v>
      </c>
      <c r="AX9">
        <v>36529.199999999997</v>
      </c>
      <c r="AY9" t="s">
        <v>198</v>
      </c>
      <c r="AZ9">
        <v>12702</v>
      </c>
      <c r="BA9">
        <v>6482.4</v>
      </c>
      <c r="BB9" t="s">
        <v>55</v>
      </c>
      <c r="BC9" t="s">
        <v>57</v>
      </c>
      <c r="BD9" t="s">
        <v>56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931500</v>
      </c>
      <c r="BQ9">
        <v>9.9360791706788326E-3</v>
      </c>
      <c r="BR9">
        <v>911275</v>
      </c>
      <c r="BS9">
        <v>886906</v>
      </c>
      <c r="BT9">
        <v>0</v>
      </c>
      <c r="BU9">
        <v>0</v>
      </c>
      <c r="BV9">
        <v>81000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93749253</v>
      </c>
      <c r="CF9">
        <v>42516</v>
      </c>
      <c r="CG9">
        <v>81000</v>
      </c>
      <c r="CH9" t="s">
        <v>55</v>
      </c>
    </row>
    <row r="10" spans="1:87" x14ac:dyDescent="0.25">
      <c r="A10" t="s">
        <v>58</v>
      </c>
      <c r="B10">
        <v>39002</v>
      </c>
      <c r="C10">
        <v>315</v>
      </c>
      <c r="D10">
        <v>234616</v>
      </c>
      <c r="E10">
        <v>1161</v>
      </c>
      <c r="F10">
        <v>0</v>
      </c>
      <c r="G10">
        <v>0</v>
      </c>
      <c r="H10">
        <v>892702</v>
      </c>
      <c r="I10">
        <v>0</v>
      </c>
      <c r="J10">
        <v>0</v>
      </c>
      <c r="K10">
        <v>5943</v>
      </c>
      <c r="L10">
        <v>0</v>
      </c>
      <c r="M10">
        <v>2952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346905</v>
      </c>
      <c r="U10">
        <v>0</v>
      </c>
      <c r="V10">
        <v>272179</v>
      </c>
      <c r="W10">
        <v>1515</v>
      </c>
      <c r="X10">
        <v>39806</v>
      </c>
      <c r="Y10">
        <v>292.3048</v>
      </c>
      <c r="Z10">
        <v>261654</v>
      </c>
      <c r="AA10">
        <v>1543.4829999999999</v>
      </c>
      <c r="AB10">
        <v>0</v>
      </c>
      <c r="AC10">
        <v>0</v>
      </c>
      <c r="AD10">
        <v>1109351</v>
      </c>
      <c r="AE10">
        <v>0</v>
      </c>
      <c r="AF10">
        <v>0</v>
      </c>
      <c r="AG10">
        <v>6662.1507999999994</v>
      </c>
      <c r="AH10">
        <v>0</v>
      </c>
      <c r="AI10">
        <v>2715.6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374001</v>
      </c>
      <c r="AQ10">
        <v>0</v>
      </c>
      <c r="AR10">
        <v>433890</v>
      </c>
      <c r="AS10">
        <v>2110.7629999999999</v>
      </c>
      <c r="AT10" t="s">
        <v>199</v>
      </c>
      <c r="AU10" t="s">
        <v>59</v>
      </c>
      <c r="AV10" t="s">
        <v>137</v>
      </c>
      <c r="AW10">
        <v>45902</v>
      </c>
      <c r="AX10">
        <v>40471.200000000004</v>
      </c>
      <c r="AY10">
        <v>42522</v>
      </c>
      <c r="AZ10">
        <v>9110</v>
      </c>
      <c r="BA10">
        <v>6657.6</v>
      </c>
      <c r="BB10" t="s">
        <v>58</v>
      </c>
      <c r="BC10" t="s">
        <v>199</v>
      </c>
      <c r="BD10" t="s">
        <v>59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613192</v>
      </c>
      <c r="BQ10">
        <v>9.1218321971555348E-3</v>
      </c>
      <c r="BR10">
        <v>880720</v>
      </c>
      <c r="BS10">
        <v>822584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76649</v>
      </c>
      <c r="CD10">
        <v>0</v>
      </c>
      <c r="CE10">
        <v>67222460</v>
      </c>
      <c r="CF10">
        <v>42522</v>
      </c>
      <c r="CG10">
        <v>76649</v>
      </c>
      <c r="CH10" t="s">
        <v>58</v>
      </c>
    </row>
    <row r="11" spans="1:87" x14ac:dyDescent="0.25">
      <c r="A11" t="s">
        <v>200</v>
      </c>
      <c r="B11">
        <v>13212</v>
      </c>
      <c r="C11">
        <v>128.11799999999999</v>
      </c>
      <c r="D11">
        <v>187118</v>
      </c>
      <c r="E11">
        <v>1036</v>
      </c>
      <c r="F11">
        <v>0</v>
      </c>
      <c r="G11">
        <v>0</v>
      </c>
      <c r="H11">
        <v>447324</v>
      </c>
      <c r="I11">
        <v>7435</v>
      </c>
      <c r="J11">
        <v>41</v>
      </c>
      <c r="K11">
        <v>7042.1180000000004</v>
      </c>
      <c r="L11">
        <v>0</v>
      </c>
      <c r="M11">
        <v>4336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239559</v>
      </c>
      <c r="W11">
        <v>1501</v>
      </c>
      <c r="X11">
        <v>0</v>
      </c>
      <c r="Y11">
        <v>0</v>
      </c>
      <c r="Z11">
        <v>512522</v>
      </c>
      <c r="AA11">
        <v>3516</v>
      </c>
      <c r="AB11">
        <v>0</v>
      </c>
      <c r="AC11">
        <v>0</v>
      </c>
      <c r="AD11">
        <v>1162819</v>
      </c>
      <c r="AE11">
        <v>332313</v>
      </c>
      <c r="AF11">
        <v>2300</v>
      </c>
      <c r="AG11">
        <v>12063</v>
      </c>
      <c r="AH11">
        <v>0</v>
      </c>
      <c r="AI11">
        <v>4724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317984</v>
      </c>
      <c r="AS11">
        <v>1523</v>
      </c>
      <c r="AT11" t="s">
        <v>201</v>
      </c>
      <c r="AU11" t="s">
        <v>138</v>
      </c>
      <c r="AV11" t="s">
        <v>139</v>
      </c>
      <c r="AW11">
        <v>62020.800000000003</v>
      </c>
      <c r="AX11">
        <v>29872</v>
      </c>
      <c r="AY11">
        <v>42506</v>
      </c>
      <c r="AZ11">
        <v>11563</v>
      </c>
      <c r="BA11">
        <v>5519</v>
      </c>
      <c r="BB11" t="s">
        <v>202</v>
      </c>
      <c r="BC11" t="s">
        <v>203</v>
      </c>
      <c r="BD11" t="s">
        <v>204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1422815</v>
      </c>
      <c r="BQ11">
        <v>2.0408800546929434E-2</v>
      </c>
      <c r="BR11">
        <v>912156</v>
      </c>
      <c r="BS11">
        <v>884450</v>
      </c>
      <c r="BT11">
        <v>0</v>
      </c>
      <c r="BU11">
        <v>0</v>
      </c>
      <c r="BV11">
        <v>56824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24023</v>
      </c>
      <c r="CD11">
        <v>0</v>
      </c>
      <c r="CE11">
        <v>69715758</v>
      </c>
      <c r="CF11">
        <v>42509</v>
      </c>
      <c r="CG11">
        <v>80847</v>
      </c>
      <c r="CH11" t="s">
        <v>200</v>
      </c>
    </row>
    <row r="12" spans="1:87" x14ac:dyDescent="0.25">
      <c r="A12" t="s">
        <v>140</v>
      </c>
      <c r="B12">
        <v>0</v>
      </c>
      <c r="C12">
        <v>0</v>
      </c>
      <c r="D12">
        <v>509803</v>
      </c>
      <c r="E12">
        <v>3006.3</v>
      </c>
      <c r="F12">
        <v>0</v>
      </c>
      <c r="G12">
        <v>0</v>
      </c>
      <c r="H12">
        <v>986889</v>
      </c>
      <c r="I12">
        <v>0</v>
      </c>
      <c r="J12">
        <v>0</v>
      </c>
      <c r="K12">
        <v>7807.65</v>
      </c>
      <c r="L12">
        <v>0</v>
      </c>
      <c r="M12">
        <v>3124.98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477086</v>
      </c>
      <c r="W12">
        <v>1676.37</v>
      </c>
      <c r="X12">
        <v>0</v>
      </c>
      <c r="Y12">
        <v>0</v>
      </c>
      <c r="Z12">
        <v>231937.16</v>
      </c>
      <c r="AA12">
        <v>1622.23</v>
      </c>
      <c r="AB12">
        <v>0</v>
      </c>
      <c r="AC12">
        <v>0</v>
      </c>
      <c r="AD12">
        <v>449205.74</v>
      </c>
      <c r="AE12">
        <v>10221</v>
      </c>
      <c r="AF12">
        <v>67.069999999999993</v>
      </c>
      <c r="AG12">
        <v>5630.1049999999996</v>
      </c>
      <c r="AH12">
        <v>0</v>
      </c>
      <c r="AI12">
        <v>3117.7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207047.58</v>
      </c>
      <c r="AS12">
        <v>823.10500000000002</v>
      </c>
      <c r="AT12" t="s">
        <v>205</v>
      </c>
      <c r="AU12" t="s">
        <v>206</v>
      </c>
      <c r="AV12" t="s">
        <v>207</v>
      </c>
      <c r="AW12">
        <v>28979</v>
      </c>
      <c r="AX12">
        <v>18294</v>
      </c>
      <c r="AY12">
        <v>42516</v>
      </c>
      <c r="AZ12">
        <v>5791</v>
      </c>
      <c r="BA12">
        <v>3428</v>
      </c>
      <c r="BB12" t="s">
        <v>140</v>
      </c>
      <c r="BC12" t="s">
        <v>208</v>
      </c>
      <c r="BD12" t="s">
        <v>206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18239</v>
      </c>
      <c r="BO12">
        <v>0</v>
      </c>
      <c r="BP12">
        <v>1341301.6500000001</v>
      </c>
      <c r="BQ12">
        <v>2.9485281657075629E-2</v>
      </c>
      <c r="BR12">
        <v>635210</v>
      </c>
      <c r="BS12">
        <v>610439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37815</v>
      </c>
      <c r="CD12">
        <v>0</v>
      </c>
      <c r="CE12">
        <v>45490549</v>
      </c>
      <c r="CF12">
        <v>42516</v>
      </c>
      <c r="CG12">
        <v>56054</v>
      </c>
      <c r="CH12" t="s">
        <v>140</v>
      </c>
    </row>
    <row r="13" spans="1:87" x14ac:dyDescent="0.25">
      <c r="A13" t="s">
        <v>60</v>
      </c>
      <c r="B13">
        <v>160700</v>
      </c>
      <c r="C13">
        <v>963</v>
      </c>
      <c r="D13">
        <v>2379871</v>
      </c>
      <c r="E13">
        <v>10302</v>
      </c>
      <c r="F13">
        <v>0</v>
      </c>
      <c r="G13">
        <v>0</v>
      </c>
      <c r="H13">
        <v>10390615</v>
      </c>
      <c r="I13">
        <v>3250740</v>
      </c>
      <c r="J13">
        <v>16969</v>
      </c>
      <c r="K13">
        <v>58081</v>
      </c>
      <c r="L13">
        <v>1174914</v>
      </c>
      <c r="M13">
        <v>9348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308051</v>
      </c>
      <c r="U13">
        <v>901637</v>
      </c>
      <c r="V13">
        <v>3389616</v>
      </c>
      <c r="W13">
        <v>20499</v>
      </c>
      <c r="X13">
        <v>230076</v>
      </c>
      <c r="Y13">
        <v>1367</v>
      </c>
      <c r="Z13">
        <v>3648592</v>
      </c>
      <c r="AA13">
        <v>14191</v>
      </c>
      <c r="AB13">
        <v>0</v>
      </c>
      <c r="AC13">
        <v>0</v>
      </c>
      <c r="AD13">
        <v>11322827</v>
      </c>
      <c r="AE13">
        <v>1934463</v>
      </c>
      <c r="AF13">
        <v>10204</v>
      </c>
      <c r="AG13">
        <v>53077</v>
      </c>
      <c r="AH13">
        <v>884208</v>
      </c>
      <c r="AI13">
        <v>2929</v>
      </c>
      <c r="AJ13">
        <v>0</v>
      </c>
      <c r="AK13">
        <v>0</v>
      </c>
      <c r="AL13">
        <v>0</v>
      </c>
      <c r="AM13">
        <v>0</v>
      </c>
      <c r="AN13">
        <v>3357</v>
      </c>
      <c r="AO13">
        <v>2</v>
      </c>
      <c r="AP13">
        <v>269699</v>
      </c>
      <c r="AQ13">
        <v>406057</v>
      </c>
      <c r="AR13">
        <v>3946375</v>
      </c>
      <c r="AS13">
        <v>24384</v>
      </c>
      <c r="AT13" t="s">
        <v>209</v>
      </c>
      <c r="AU13" t="s">
        <v>210</v>
      </c>
      <c r="AV13" t="s">
        <v>211</v>
      </c>
      <c r="AW13">
        <v>391777</v>
      </c>
      <c r="AX13">
        <v>457530</v>
      </c>
      <c r="AY13">
        <v>42522</v>
      </c>
      <c r="AZ13">
        <v>89016</v>
      </c>
      <c r="BA13">
        <v>93059</v>
      </c>
      <c r="BB13" t="s">
        <v>60</v>
      </c>
      <c r="BC13" t="s">
        <v>212</v>
      </c>
      <c r="BD13" t="s">
        <v>213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 s="35">
        <v>1903</v>
      </c>
      <c r="BN13" s="35">
        <v>330080</v>
      </c>
      <c r="BO13" s="35">
        <v>0</v>
      </c>
      <c r="BP13" s="35">
        <v>2796923.4376941156</v>
      </c>
      <c r="BQ13" s="35">
        <v>8.445611188348157E-3</v>
      </c>
      <c r="BR13" s="35">
        <v>4117646</v>
      </c>
      <c r="BS13" s="35">
        <v>4108270</v>
      </c>
      <c r="BT13" s="35">
        <v>0</v>
      </c>
      <c r="BU13" s="35">
        <v>0</v>
      </c>
      <c r="BV13" s="35">
        <v>0</v>
      </c>
      <c r="BW13" s="35">
        <v>0</v>
      </c>
      <c r="BX13" s="35">
        <v>0</v>
      </c>
      <c r="BY13" s="35">
        <v>13231</v>
      </c>
      <c r="BZ13" s="35">
        <v>0</v>
      </c>
      <c r="CA13" s="35">
        <v>0</v>
      </c>
      <c r="CB13" s="35">
        <v>0</v>
      </c>
      <c r="CC13" s="35">
        <v>24952</v>
      </c>
      <c r="CD13" s="35">
        <v>0</v>
      </c>
      <c r="CE13" s="35">
        <v>331168861</v>
      </c>
      <c r="CF13" s="35">
        <v>42522</v>
      </c>
      <c r="CG13" s="35">
        <v>370166</v>
      </c>
      <c r="CH13" s="35" t="s">
        <v>60</v>
      </c>
      <c r="CI13" s="35"/>
    </row>
    <row r="14" spans="1:87" x14ac:dyDescent="0.25">
      <c r="A14" t="s">
        <v>61</v>
      </c>
      <c r="B14">
        <v>0</v>
      </c>
      <c r="C14">
        <v>0</v>
      </c>
      <c r="D14">
        <v>161936</v>
      </c>
      <c r="E14">
        <v>1155.23</v>
      </c>
      <c r="F14">
        <v>0</v>
      </c>
      <c r="G14">
        <v>0</v>
      </c>
      <c r="H14">
        <v>826052</v>
      </c>
      <c r="I14">
        <v>8070</v>
      </c>
      <c r="J14">
        <v>59.69</v>
      </c>
      <c r="K14">
        <v>6747.92</v>
      </c>
      <c r="L14">
        <v>0</v>
      </c>
      <c r="M14">
        <v>2847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191849</v>
      </c>
      <c r="U14">
        <v>0</v>
      </c>
      <c r="V14">
        <v>464197</v>
      </c>
      <c r="W14">
        <v>2686</v>
      </c>
      <c r="X14">
        <v>0</v>
      </c>
      <c r="Y14">
        <v>0</v>
      </c>
      <c r="Z14">
        <v>221228.33</v>
      </c>
      <c r="AA14">
        <v>737.048</v>
      </c>
      <c r="AB14">
        <v>0</v>
      </c>
      <c r="AC14">
        <v>0</v>
      </c>
      <c r="AD14">
        <v>792292.33</v>
      </c>
      <c r="AE14">
        <v>0</v>
      </c>
      <c r="AF14">
        <v>0</v>
      </c>
      <c r="AG14">
        <v>5591.6119999999992</v>
      </c>
      <c r="AH14">
        <v>0</v>
      </c>
      <c r="AI14">
        <v>2899.56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185969</v>
      </c>
      <c r="AQ14">
        <v>0</v>
      </c>
      <c r="AR14">
        <v>385094.66</v>
      </c>
      <c r="AS14">
        <v>1955.0039999999999</v>
      </c>
      <c r="AT14" t="s">
        <v>62</v>
      </c>
      <c r="AU14" t="s">
        <v>63</v>
      </c>
      <c r="AV14" t="s">
        <v>64</v>
      </c>
      <c r="AW14">
        <v>28645</v>
      </c>
      <c r="AX14">
        <v>23835.083999999999</v>
      </c>
      <c r="AY14">
        <v>42516</v>
      </c>
      <c r="AZ14">
        <v>5729</v>
      </c>
      <c r="BA14">
        <v>4767</v>
      </c>
      <c r="BB14" t="s">
        <v>61</v>
      </c>
      <c r="BC14" t="s">
        <v>62</v>
      </c>
      <c r="BD14" t="s">
        <v>63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203548.79999999999</v>
      </c>
      <c r="BQ14">
        <v>3.8173715189511151E-3</v>
      </c>
      <c r="BR14">
        <v>570046</v>
      </c>
      <c r="BS14">
        <v>553560</v>
      </c>
      <c r="BT14">
        <v>7828.8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42733</v>
      </c>
      <c r="CD14">
        <v>0</v>
      </c>
      <c r="CE14">
        <v>53321716</v>
      </c>
      <c r="CF14">
        <v>42516</v>
      </c>
      <c r="CG14">
        <v>50561.8</v>
      </c>
      <c r="CH14" t="s">
        <v>61</v>
      </c>
    </row>
    <row r="15" spans="1:87" x14ac:dyDescent="0.25">
      <c r="A15" t="s">
        <v>14</v>
      </c>
      <c r="B15">
        <v>0</v>
      </c>
      <c r="C15">
        <v>0</v>
      </c>
      <c r="D15">
        <v>32289649.199999999</v>
      </c>
      <c r="E15">
        <v>133947</v>
      </c>
      <c r="F15">
        <v>0</v>
      </c>
      <c r="G15">
        <v>1496</v>
      </c>
      <c r="H15">
        <v>98504770</v>
      </c>
      <c r="I15">
        <v>3587738.8</v>
      </c>
      <c r="J15">
        <v>14883</v>
      </c>
      <c r="K15">
        <v>388025</v>
      </c>
      <c r="L15">
        <v>4447503</v>
      </c>
      <c r="M15">
        <v>80496</v>
      </c>
      <c r="N15">
        <v>804535</v>
      </c>
      <c r="O15">
        <v>6144</v>
      </c>
      <c r="P15">
        <v>0</v>
      </c>
      <c r="Q15">
        <v>0</v>
      </c>
      <c r="R15">
        <v>0</v>
      </c>
      <c r="S15">
        <v>0</v>
      </c>
      <c r="T15">
        <v>2841408</v>
      </c>
      <c r="U15">
        <v>2600253</v>
      </c>
      <c r="V15">
        <v>51933683</v>
      </c>
      <c r="W15">
        <v>151059</v>
      </c>
      <c r="X15">
        <v>0</v>
      </c>
      <c r="Y15">
        <v>0</v>
      </c>
      <c r="Z15">
        <v>28045455.300000001</v>
      </c>
      <c r="AA15">
        <v>104589.09299999999</v>
      </c>
      <c r="AB15">
        <v>0</v>
      </c>
      <c r="AC15">
        <v>0</v>
      </c>
      <c r="AD15">
        <v>91592848</v>
      </c>
      <c r="AE15">
        <v>3116161.7</v>
      </c>
      <c r="AF15">
        <v>11621.01</v>
      </c>
      <c r="AG15">
        <v>275097.40299999999</v>
      </c>
      <c r="AH15">
        <v>2690129</v>
      </c>
      <c r="AI15">
        <v>11133.3</v>
      </c>
      <c r="AJ15">
        <v>822614</v>
      </c>
      <c r="AK15">
        <v>12753</v>
      </c>
      <c r="AL15">
        <v>0</v>
      </c>
      <c r="AM15">
        <v>0</v>
      </c>
      <c r="AN15">
        <v>0</v>
      </c>
      <c r="AO15">
        <v>0</v>
      </c>
      <c r="AP15">
        <v>5892479</v>
      </c>
      <c r="AQ15">
        <v>3065001</v>
      </c>
      <c r="AR15">
        <v>47961008</v>
      </c>
      <c r="AS15">
        <v>135001</v>
      </c>
      <c r="AT15" t="s">
        <v>214</v>
      </c>
      <c r="AU15" t="s">
        <v>65</v>
      </c>
      <c r="AV15" t="s">
        <v>215</v>
      </c>
      <c r="AW15">
        <v>2930760</v>
      </c>
      <c r="AX15">
        <v>2770663</v>
      </c>
      <c r="AY15">
        <v>42522</v>
      </c>
      <c r="AZ15">
        <v>621120</v>
      </c>
      <c r="BA15">
        <v>605194</v>
      </c>
      <c r="BB15" t="s">
        <v>14</v>
      </c>
      <c r="BC15" t="s">
        <v>216</v>
      </c>
      <c r="BD15" t="s">
        <v>141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121712</v>
      </c>
      <c r="BN15">
        <v>0</v>
      </c>
      <c r="BO15">
        <v>0</v>
      </c>
      <c r="BP15">
        <v>27810000</v>
      </c>
      <c r="BQ15">
        <v>1.3628244426312656E-2</v>
      </c>
      <c r="BR15">
        <v>20568949</v>
      </c>
      <c r="BS15">
        <v>20509764</v>
      </c>
      <c r="BT15">
        <v>162339.20000000001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1651965</v>
      </c>
      <c r="CD15">
        <v>0</v>
      </c>
      <c r="CE15">
        <v>2040615000</v>
      </c>
      <c r="CF15">
        <v>42522</v>
      </c>
      <c r="CG15">
        <v>1936016.2</v>
      </c>
      <c r="CH15" t="s">
        <v>14</v>
      </c>
    </row>
    <row r="16" spans="1:87" x14ac:dyDescent="0.25">
      <c r="A16" t="s">
        <v>12</v>
      </c>
      <c r="B16">
        <v>0</v>
      </c>
      <c r="C16">
        <v>0</v>
      </c>
      <c r="D16">
        <v>18664979.91</v>
      </c>
      <c r="E16">
        <v>58674.448711680001</v>
      </c>
      <c r="F16">
        <v>0</v>
      </c>
      <c r="G16">
        <v>0</v>
      </c>
      <c r="H16">
        <v>41333602.460000001</v>
      </c>
      <c r="I16">
        <v>4992831.88</v>
      </c>
      <c r="J16">
        <v>27751.679892480002</v>
      </c>
      <c r="K16">
        <v>186515.91027231998</v>
      </c>
      <c r="L16">
        <v>1631620</v>
      </c>
      <c r="M16">
        <v>47975.736668159996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16044170.67</v>
      </c>
      <c r="W16">
        <v>52114.044999999998</v>
      </c>
      <c r="X16">
        <v>0</v>
      </c>
      <c r="Y16">
        <v>0</v>
      </c>
      <c r="Z16">
        <v>17604083.391700409</v>
      </c>
      <c r="AA16">
        <v>53044.839686860811</v>
      </c>
      <c r="AB16">
        <v>0</v>
      </c>
      <c r="AC16">
        <v>0</v>
      </c>
      <c r="AD16">
        <v>38993912.619999997</v>
      </c>
      <c r="AE16">
        <v>4741373.3141232301</v>
      </c>
      <c r="AF16">
        <v>16043.68292352</v>
      </c>
      <c r="AG16">
        <v>160556.6453020928</v>
      </c>
      <c r="AH16">
        <v>864086</v>
      </c>
      <c r="AI16">
        <v>43898.629032959994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15784369.914176358</v>
      </c>
      <c r="AS16">
        <v>47569.493658751999</v>
      </c>
      <c r="AT16" t="s">
        <v>217</v>
      </c>
      <c r="AU16" t="s">
        <v>142</v>
      </c>
      <c r="AV16" t="s">
        <v>143</v>
      </c>
      <c r="AW16">
        <v>1037184</v>
      </c>
      <c r="AX16">
        <v>1122156</v>
      </c>
      <c r="AY16">
        <v>42513</v>
      </c>
      <c r="AZ16">
        <v>207437</v>
      </c>
      <c r="BA16">
        <v>224431</v>
      </c>
      <c r="BB16" t="s">
        <v>12</v>
      </c>
      <c r="BC16" t="s">
        <v>218</v>
      </c>
      <c r="BD16" t="s">
        <v>219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3205</v>
      </c>
      <c r="BN16">
        <v>0</v>
      </c>
      <c r="BO16">
        <v>0</v>
      </c>
      <c r="BP16">
        <v>28447732.725646157</v>
      </c>
      <c r="BQ16">
        <v>3.5088554387827833E-2</v>
      </c>
      <c r="BR16">
        <v>9340584</v>
      </c>
      <c r="BS16">
        <v>9157494</v>
      </c>
      <c r="BT16">
        <v>0</v>
      </c>
      <c r="BU16">
        <v>0</v>
      </c>
      <c r="BV16">
        <v>25407</v>
      </c>
      <c r="BW16">
        <v>17500</v>
      </c>
      <c r="BX16">
        <v>75357</v>
      </c>
      <c r="BY16">
        <v>90187</v>
      </c>
      <c r="BZ16">
        <v>0</v>
      </c>
      <c r="CA16">
        <v>17500</v>
      </c>
      <c r="CB16">
        <v>0</v>
      </c>
      <c r="CC16">
        <v>603259</v>
      </c>
      <c r="CD16">
        <v>0</v>
      </c>
      <c r="CE16">
        <v>810741087</v>
      </c>
      <c r="CF16">
        <v>42521</v>
      </c>
      <c r="CG16">
        <v>832415</v>
      </c>
      <c r="CH16" t="s">
        <v>12</v>
      </c>
    </row>
    <row r="17" spans="1:86" x14ac:dyDescent="0.25">
      <c r="A17" t="s">
        <v>66</v>
      </c>
      <c r="B17">
        <v>0</v>
      </c>
      <c r="C17">
        <v>0</v>
      </c>
      <c r="D17">
        <v>4729231</v>
      </c>
      <c r="E17">
        <v>35338.663346073605</v>
      </c>
      <c r="F17">
        <v>0</v>
      </c>
      <c r="G17">
        <v>0</v>
      </c>
      <c r="H17">
        <v>20854781.630000003</v>
      </c>
      <c r="I17">
        <v>1426062.7800000005</v>
      </c>
      <c r="J17">
        <v>8710.1958451199989</v>
      </c>
      <c r="K17">
        <v>116310.1249478356</v>
      </c>
      <c r="L17">
        <v>354229</v>
      </c>
      <c r="M17">
        <v>37907.744547839997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3224914.2100000004</v>
      </c>
      <c r="U17">
        <v>4642789</v>
      </c>
      <c r="V17">
        <v>6477555.6399999987</v>
      </c>
      <c r="W17">
        <v>34353.521208801991</v>
      </c>
      <c r="X17">
        <v>0</v>
      </c>
      <c r="Y17">
        <v>0</v>
      </c>
      <c r="Z17">
        <v>2628472</v>
      </c>
      <c r="AA17">
        <v>27109.0187625984</v>
      </c>
      <c r="AB17">
        <v>0</v>
      </c>
      <c r="AC17">
        <v>0</v>
      </c>
      <c r="AD17">
        <v>18774225.580000006</v>
      </c>
      <c r="AE17">
        <v>1263546.4099999999</v>
      </c>
      <c r="AF17">
        <v>12866.653716479999</v>
      </c>
      <c r="AG17">
        <v>108759.35267017587</v>
      </c>
      <c r="AH17">
        <v>141466</v>
      </c>
      <c r="AI17">
        <v>38791.119959039999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3224914.2100000004</v>
      </c>
      <c r="AQ17">
        <v>4642789</v>
      </c>
      <c r="AR17">
        <v>6873037.9600000028</v>
      </c>
      <c r="AS17">
        <v>29992.560232057458</v>
      </c>
      <c r="AT17" t="s">
        <v>220</v>
      </c>
      <c r="AU17" t="s">
        <v>221</v>
      </c>
      <c r="AV17" t="s">
        <v>222</v>
      </c>
      <c r="AW17">
        <v>640356</v>
      </c>
      <c r="AX17">
        <v>623449</v>
      </c>
      <c r="AY17">
        <v>42521</v>
      </c>
      <c r="AZ17">
        <v>116508</v>
      </c>
      <c r="BA17">
        <v>122990</v>
      </c>
      <c r="BB17" t="s">
        <v>66</v>
      </c>
      <c r="BC17" t="s">
        <v>67</v>
      </c>
      <c r="BD17" t="s">
        <v>223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1347</v>
      </c>
      <c r="BN17">
        <v>485137.44127656752</v>
      </c>
      <c r="BO17">
        <v>0</v>
      </c>
      <c r="BP17">
        <v>34110303.219883859</v>
      </c>
      <c r="BQ17">
        <v>5.759628121439752E-2</v>
      </c>
      <c r="BR17">
        <v>6486109</v>
      </c>
      <c r="BS17">
        <v>6474983</v>
      </c>
      <c r="BT17">
        <v>0</v>
      </c>
      <c r="BU17">
        <v>0</v>
      </c>
      <c r="BV17">
        <v>40796</v>
      </c>
      <c r="BW17">
        <v>48976</v>
      </c>
      <c r="BX17">
        <v>0</v>
      </c>
      <c r="BY17">
        <v>13</v>
      </c>
      <c r="BZ17">
        <v>0</v>
      </c>
      <c r="CA17">
        <v>0</v>
      </c>
      <c r="CB17">
        <v>8180</v>
      </c>
      <c r="CC17">
        <v>506051</v>
      </c>
      <c r="CD17">
        <v>0</v>
      </c>
      <c r="CE17">
        <v>592231000</v>
      </c>
      <c r="CF17">
        <v>0</v>
      </c>
      <c r="CG17">
        <v>1090500.4412765675</v>
      </c>
      <c r="CH17" t="s">
        <v>66</v>
      </c>
    </row>
    <row r="18" spans="1:86" x14ac:dyDescent="0.25">
      <c r="A18" t="s">
        <v>68</v>
      </c>
      <c r="B18">
        <v>0</v>
      </c>
      <c r="C18">
        <v>0</v>
      </c>
      <c r="D18">
        <v>4113425</v>
      </c>
      <c r="E18">
        <v>19510</v>
      </c>
      <c r="F18">
        <v>0</v>
      </c>
      <c r="G18">
        <v>0</v>
      </c>
      <c r="H18">
        <v>12863734</v>
      </c>
      <c r="I18">
        <v>1298976</v>
      </c>
      <c r="J18">
        <v>6161</v>
      </c>
      <c r="K18">
        <v>61799</v>
      </c>
      <c r="L18">
        <v>363812</v>
      </c>
      <c r="M18">
        <v>22895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1440985</v>
      </c>
      <c r="U18">
        <v>0</v>
      </c>
      <c r="V18">
        <v>5646536</v>
      </c>
      <c r="W18">
        <v>13233</v>
      </c>
      <c r="X18">
        <v>0</v>
      </c>
      <c r="Y18">
        <v>0</v>
      </c>
      <c r="Z18">
        <v>4197059</v>
      </c>
      <c r="AA18">
        <v>22614</v>
      </c>
      <c r="AB18">
        <v>0</v>
      </c>
      <c r="AC18">
        <v>0</v>
      </c>
      <c r="AD18">
        <v>13946803</v>
      </c>
      <c r="AE18">
        <v>1325387</v>
      </c>
      <c r="AF18">
        <v>7141</v>
      </c>
      <c r="AG18">
        <v>66137</v>
      </c>
      <c r="AH18">
        <v>395400</v>
      </c>
      <c r="AI18">
        <v>23459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1267632</v>
      </c>
      <c r="AQ18">
        <v>0</v>
      </c>
      <c r="AR18">
        <v>6761325</v>
      </c>
      <c r="AS18">
        <v>12923</v>
      </c>
      <c r="AT18" t="s">
        <v>224</v>
      </c>
      <c r="AU18" t="s">
        <v>144</v>
      </c>
      <c r="AV18" t="s">
        <v>225</v>
      </c>
      <c r="AW18">
        <v>354780</v>
      </c>
      <c r="AX18">
        <v>409968</v>
      </c>
      <c r="AY18">
        <v>42517</v>
      </c>
      <c r="AZ18">
        <v>70956</v>
      </c>
      <c r="BA18">
        <v>81993</v>
      </c>
      <c r="BB18" t="s">
        <v>68</v>
      </c>
      <c r="BC18" t="s">
        <v>226</v>
      </c>
      <c r="BD18" t="s">
        <v>227</v>
      </c>
      <c r="BE18">
        <v>11367.6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64391</v>
      </c>
      <c r="BN18">
        <v>0</v>
      </c>
      <c r="BO18">
        <v>0</v>
      </c>
      <c r="BP18">
        <v>3778012</v>
      </c>
      <c r="BQ18">
        <v>1.1439645503165638E-2</v>
      </c>
      <c r="BR18">
        <v>4729936</v>
      </c>
      <c r="BS18">
        <v>4587347</v>
      </c>
      <c r="BT18">
        <v>0</v>
      </c>
      <c r="BU18">
        <v>0</v>
      </c>
      <c r="BV18">
        <v>50000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435766</v>
      </c>
      <c r="CD18">
        <v>0</v>
      </c>
      <c r="CE18">
        <v>330256038</v>
      </c>
      <c r="CF18">
        <v>42517</v>
      </c>
      <c r="CG18">
        <v>561524.6</v>
      </c>
      <c r="CH18" t="s">
        <v>68</v>
      </c>
    </row>
    <row r="19" spans="1:86" x14ac:dyDescent="0.25">
      <c r="B19">
        <f t="shared" ref="B19:J19" si="0">SUM(B2:B18)</f>
        <v>1053618.75</v>
      </c>
      <c r="C19">
        <f t="shared" si="0"/>
        <v>8342.75936</v>
      </c>
      <c r="D19">
        <f t="shared" si="0"/>
        <v>71285076.562866852</v>
      </c>
      <c r="E19">
        <f t="shared" si="0"/>
        <v>303026.71252775361</v>
      </c>
      <c r="F19">
        <f t="shared" si="0"/>
        <v>39911.78</v>
      </c>
      <c r="G19">
        <f t="shared" si="0"/>
        <v>3268.41266</v>
      </c>
      <c r="H19">
        <f t="shared" si="0"/>
        <v>225521565.24650165</v>
      </c>
      <c r="I19">
        <f t="shared" si="0"/>
        <v>25116654.209187292</v>
      </c>
      <c r="J19">
        <f t="shared" si="0"/>
        <v>181545.89274760001</v>
      </c>
      <c r="K19">
        <f>SUM(K2:K18)</f>
        <v>1138024.0029936556</v>
      </c>
      <c r="L19">
        <f t="shared" ref="L19:X19" si="1">SUM(L2:L18)</f>
        <v>10417888.370000001</v>
      </c>
      <c r="M19">
        <f t="shared" si="1"/>
        <v>295962.49021599995</v>
      </c>
      <c r="N19">
        <f t="shared" si="1"/>
        <v>804535</v>
      </c>
      <c r="O19">
        <f t="shared" si="1"/>
        <v>6144</v>
      </c>
      <c r="P19">
        <f t="shared" si="1"/>
        <v>0</v>
      </c>
      <c r="Q19">
        <f t="shared" si="1"/>
        <v>0</v>
      </c>
      <c r="R19">
        <f t="shared" si="1"/>
        <v>0</v>
      </c>
      <c r="S19">
        <f t="shared" si="1"/>
        <v>0</v>
      </c>
      <c r="T19">
        <f t="shared" si="1"/>
        <v>11951003.560000001</v>
      </c>
      <c r="U19">
        <f t="shared" si="1"/>
        <v>8144679</v>
      </c>
      <c r="V19">
        <f t="shared" si="1"/>
        <v>97883112.01444751</v>
      </c>
      <c r="W19">
        <f t="shared" si="1"/>
        <v>339733.73548230197</v>
      </c>
      <c r="X19">
        <f t="shared" si="1"/>
        <v>900076.75</v>
      </c>
      <c r="Y19">
        <f>SUM(Y2:Y18)</f>
        <v>7249.114635678643</v>
      </c>
      <c r="Z19">
        <f>SUM(Z2:Z18)</f>
        <v>66660193.137395635</v>
      </c>
      <c r="AA19">
        <f t="shared" ref="AA19:AS19" si="2">SUM(AA2:AA18)</f>
        <v>275695.04524678719</v>
      </c>
      <c r="AB19">
        <f t="shared" si="2"/>
        <v>33080.32</v>
      </c>
      <c r="AC19">
        <f t="shared" si="2"/>
        <v>1064.73522</v>
      </c>
      <c r="AD19">
        <f t="shared" si="2"/>
        <v>216378461.9589546</v>
      </c>
      <c r="AE19">
        <f t="shared" si="2"/>
        <v>21372012.239128906</v>
      </c>
      <c r="AF19">
        <f t="shared" si="2"/>
        <v>118675.18653699999</v>
      </c>
      <c r="AG19">
        <f t="shared" si="2"/>
        <v>944286.29909687524</v>
      </c>
      <c r="AH19">
        <f t="shared" si="2"/>
        <v>7305943</v>
      </c>
      <c r="AI19">
        <f t="shared" si="2"/>
        <v>216747.57699199999</v>
      </c>
      <c r="AJ19">
        <f t="shared" si="2"/>
        <v>822614</v>
      </c>
      <c r="AK19">
        <f t="shared" si="2"/>
        <v>12753</v>
      </c>
      <c r="AL19">
        <f t="shared" si="2"/>
        <v>0</v>
      </c>
      <c r="AM19">
        <f t="shared" si="2"/>
        <v>0</v>
      </c>
      <c r="AN19">
        <f t="shared" si="2"/>
        <v>3357</v>
      </c>
      <c r="AO19">
        <f t="shared" si="2"/>
        <v>251</v>
      </c>
      <c r="AP19">
        <f t="shared" si="2"/>
        <v>14958648.57</v>
      </c>
      <c r="AQ19">
        <f t="shared" si="2"/>
        <v>8113847</v>
      </c>
      <c r="AR19">
        <f t="shared" si="2"/>
        <v>96208689.602430061</v>
      </c>
      <c r="AS19">
        <f t="shared" si="2"/>
        <v>311850.64046540949</v>
      </c>
      <c r="AZ19">
        <f>SUM(AZ2:AZ18)</f>
        <v>1480449.6</v>
      </c>
      <c r="BA19">
        <f>SUM(BA2:BA18)</f>
        <v>1411584.2</v>
      </c>
      <c r="BP19">
        <f>SUM(BP2:BP18)</f>
        <v>132136726.80881694</v>
      </c>
      <c r="BQ19">
        <f>BP19/CE19</f>
        <v>2.2167103165111373E-2</v>
      </c>
      <c r="BR19">
        <f>SUM(BR2:BR18)</f>
        <v>72513368.967122197</v>
      </c>
      <c r="BS19">
        <f>SUM(BS2:BS18)</f>
        <v>72034993.519262761</v>
      </c>
      <c r="CE19">
        <f>SUM(CE2:CE18)</f>
        <v>5960937964</v>
      </c>
      <c r="CG19">
        <f>SUM(CG2:CG18)</f>
        <v>7045230.6412765663</v>
      </c>
    </row>
    <row r="20" spans="1:86" x14ac:dyDescent="0.25">
      <c r="AZ20" s="3"/>
      <c r="BA20" s="3"/>
    </row>
    <row r="21" spans="1:86" x14ac:dyDescent="0.25">
      <c r="AZ21" s="3"/>
      <c r="BA21" s="3"/>
    </row>
    <row r="22" spans="1:86" x14ac:dyDescent="0.25">
      <c r="AZ22" s="3"/>
      <c r="BA22" s="3"/>
    </row>
    <row r="23" spans="1:86" x14ac:dyDescent="0.25">
      <c r="AZ23" s="3"/>
      <c r="BA23" s="3"/>
    </row>
    <row r="24" spans="1:86" x14ac:dyDescent="0.25">
      <c r="AZ24" s="3"/>
      <c r="BA24" s="3"/>
    </row>
    <row r="25" spans="1:86" x14ac:dyDescent="0.25">
      <c r="BA25" s="3"/>
    </row>
    <row r="26" spans="1:86" x14ac:dyDescent="0.25">
      <c r="BA26" s="3"/>
    </row>
    <row r="27" spans="1:86" x14ac:dyDescent="0.25">
      <c r="BA27" s="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8E4481-FD29-4CF8-96FB-C843D5CDD723}">
  <ds:schemaRefs>
    <ds:schemaRef ds:uri="http://schemas.microsoft.com/office/infopath/2007/PartnerControls"/>
    <ds:schemaRef ds:uri="59db5950-9a61-4c09-b3e2-fe6d472fba04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sharepoint/v3"/>
    <ds:schemaRef ds:uri="http://purl.org/dc/dcmitype/"/>
    <ds:schemaRef ds:uri="http://www.w3.org/XML/1998/namespace"/>
    <ds:schemaRef ds:uri="http://schemas.openxmlformats.org/package/2006/metadata/core-properties"/>
    <ds:schemaRef ds:uri="63979cc8-f6b2-4ee6-8bed-630b6048d169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Renewable by Utility</vt:lpstr>
      <vt:lpstr>Renewable by Type</vt:lpstr>
      <vt:lpstr>Conservation by Utility</vt:lpstr>
      <vt:lpstr>Conservation by Sector</vt:lpstr>
      <vt:lpstr>2016 Reported Data</vt:lpstr>
    </vt:vector>
  </TitlesOfParts>
  <Company>Washington State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Blackmon, Glenn (COM)</cp:lastModifiedBy>
  <cp:lastPrinted>2016-10-11T18:00:26Z</cp:lastPrinted>
  <dcterms:created xsi:type="dcterms:W3CDTF">2014-06-09T17:48:49Z</dcterms:created>
  <dcterms:modified xsi:type="dcterms:W3CDTF">2016-10-11T18:00:56Z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/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TemplateUrl">
    <vt:lpwstr/>
  </property>
</Properties>
</file>