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H:\Compliance\2015\Energy Independence Act\Progress Report\"/>
    </mc:Choice>
  </mc:AlternateContent>
  <bookViews>
    <workbookView xWindow="340" yWindow="40" windowWidth="15040" windowHeight="6020" tabRatio="719" activeTab="2"/>
  </bookViews>
  <sheets>
    <sheet name="Instructions - 2015" sheetId="21" r:id="rId1"/>
    <sheet name="Instructions - Revise 2013" sheetId="20" r:id="rId2"/>
    <sheet name="Final Compliance Report 2013" sheetId="24" r:id="rId3"/>
    <sheet name="Conservation Report" sheetId="18" r:id="rId4"/>
    <sheet name="Renewables Report" sheetId="16" r:id="rId5"/>
    <sheet name="Renewable Cost Report" sheetId="23" r:id="rId6"/>
    <sheet name="Data" sheetId="19" state="hidden" r:id="rId7"/>
  </sheets>
  <externalReferences>
    <externalReference r:id="rId8"/>
  </externalReferences>
  <definedNames>
    <definedName name="CON_2014_Agriculture_Expend">'Conservation Report'!$E$20</definedName>
    <definedName name="CON_2014_Agriculture_MWH">'Conservation Report'!$D$20</definedName>
    <definedName name="CON_2014_Commercial_Expend">'Conservation Report'!$E$18</definedName>
    <definedName name="CON_2014_Commercial_MWH">'Conservation Report'!$D$18</definedName>
    <definedName name="CON_2014_Distribution_Expend">'Conservation Report'!$E$21</definedName>
    <definedName name="CON_2014_Distribution_MWH">'Conservation Report'!$D$21</definedName>
    <definedName name="CON_2014_Expenditures">'Conservation Report'!$E$29</definedName>
    <definedName name="CON_2014_Industrial_Expend">'Conservation Report'!$E$19</definedName>
    <definedName name="CON_2014_Industrial_MWH">'Conservation Report'!$D$19</definedName>
    <definedName name="CON_2014_MWH">'Conservation Report'!$D$29</definedName>
    <definedName name="CON_2014_NEEA_Expend">'Conservation Report'!$E$23</definedName>
    <definedName name="CON_2014_NEEA_MWH">'Conservation Report'!$D$23</definedName>
    <definedName name="CON_2014_OtherSector1_Expend">'Conservation Report'!$E$24</definedName>
    <definedName name="CON_2014_OtherSector1_MWH">'Conservation Report'!$D$24</definedName>
    <definedName name="CON_2014_OtherSector2_Expend">'Conservation Report'!$E$25</definedName>
    <definedName name="CON_2014_OtherSector2_MWH">'Conservation Report'!$D$25</definedName>
    <definedName name="CON_2014_Production_Expend">'Conservation Report'!$E$22</definedName>
    <definedName name="CON_2014_Production_MWH">'Conservation Report'!$D$22</definedName>
    <definedName name="CON_2014_Program1_Expend">'Conservation Report'!$E$27</definedName>
    <definedName name="CON_2014_Program2_Expend">'Conservation Report'!$E$28</definedName>
    <definedName name="CON_2014_Residential_Expend">'Conservation Report'!$E$17</definedName>
    <definedName name="CON_2014_Residential_MWH">'Conservation Report'!$D$17</definedName>
    <definedName name="CON_Contact_Name">'Conservation Report'!$C$5</definedName>
    <definedName name="CON_Email">'Conservation Report'!$C$7</definedName>
    <definedName name="CON_Phone">'Conservation Report'!$C$6</definedName>
    <definedName name="CON_Potential_2014_2023">'Conservation Report'!$D$12</definedName>
    <definedName name="CON_Report_Date">'Conservation Report'!$C$4</definedName>
    <definedName name="CON_Target_2014_2015">'Conservation Report'!$E$12</definedName>
    <definedName name="CON_Utility_Name" localSheetId="0">'[1]Conservation Report'!$C$3:$E$3</definedName>
    <definedName name="CON_Utility_Name">'Conservation Report'!$C$3</definedName>
    <definedName name="_xlnm.Print_Area" localSheetId="3">'Conservation Report'!$A$1:$J$53</definedName>
    <definedName name="_xlnm.Print_Area" localSheetId="5">'Renewable Cost Report'!$B$1:$L$77</definedName>
    <definedName name="_xlnm.Print_Area" localSheetId="4">'Renewables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5">'Renewables Report'!$N$11</definedName>
    <definedName name="REN_Expenditure_Percent_2015">'Renewables Report'!$N$13</definedName>
    <definedName name="REN_Load_2013">'Renewables Report'!$N$3</definedName>
    <definedName name="REN_Load_2014">'Renewables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5">'Renewables Report'!$N$12</definedName>
    <definedName name="REN_Submittal_Date">'Renewables Report'!$C$4</definedName>
    <definedName name="REN_Total_2015">'Renewables Report'!$N$8</definedName>
    <definedName name="REN_Utility_Name">'Renewables Report'!$C$3</definedName>
  </definedNames>
  <calcPr calcId="152511"/>
</workbook>
</file>

<file path=xl/calcChain.xml><?xml version="1.0" encoding="utf-8"?>
<calcChain xmlns="http://schemas.openxmlformats.org/spreadsheetml/2006/main">
  <c r="D95" i="24" l="1"/>
  <c r="D63" i="24"/>
  <c r="D33" i="24"/>
  <c r="M30" i="24"/>
  <c r="G30" i="24"/>
  <c r="F30" i="24"/>
  <c r="E30" i="24"/>
  <c r="M29" i="24"/>
  <c r="L29" i="24"/>
  <c r="K29" i="24"/>
  <c r="J29" i="24"/>
  <c r="I29" i="24"/>
  <c r="H29" i="24"/>
  <c r="H30" i="24" s="1"/>
  <c r="F29" i="24"/>
  <c r="E29" i="24"/>
  <c r="D29" i="24"/>
  <c r="M28" i="24"/>
  <c r="L28" i="24"/>
  <c r="L30" i="24" s="1"/>
  <c r="K28" i="24"/>
  <c r="K30" i="24" s="1"/>
  <c r="J28" i="24"/>
  <c r="J30" i="24" s="1"/>
  <c r="I28" i="24"/>
  <c r="I30" i="24" s="1"/>
  <c r="H28" i="24"/>
  <c r="G28" i="24"/>
  <c r="F28" i="24"/>
  <c r="E28" i="24"/>
  <c r="D28" i="24"/>
  <c r="D30" i="24" s="1"/>
  <c r="C28" i="24"/>
  <c r="C30" i="24" s="1"/>
  <c r="D20" i="24"/>
  <c r="D18" i="24"/>
  <c r="D21" i="24" l="1"/>
  <c r="D23" i="18"/>
  <c r="E12" i="18" l="1"/>
  <c r="E36" i="23" l="1"/>
  <c r="G35" i="23"/>
  <c r="E37" i="23" l="1"/>
  <c r="E38" i="23"/>
  <c r="E39" i="23"/>
  <c r="E40" i="23"/>
  <c r="E41" i="23"/>
  <c r="E42" i="23"/>
  <c r="E43" i="23"/>
  <c r="E44" i="23"/>
  <c r="E45" i="23"/>
  <c r="E46" i="23"/>
  <c r="E47" i="23"/>
  <c r="E48" i="23"/>
  <c r="E49" i="23"/>
  <c r="E50" i="23"/>
  <c r="E51" i="23"/>
  <c r="E52" i="23"/>
  <c r="E53" i="23"/>
  <c r="E54" i="23"/>
  <c r="E55" i="23"/>
  <c r="E56" i="23"/>
  <c r="E57" i="23"/>
  <c r="E58" i="23"/>
  <c r="E59" i="23"/>
  <c r="G36" i="23" l="1"/>
  <c r="L7" i="23"/>
  <c r="G37" i="23"/>
  <c r="G38" i="23"/>
  <c r="G39" i="23"/>
  <c r="G40" i="23"/>
  <c r="G41" i="23"/>
  <c r="G42" i="23"/>
  <c r="G43" i="23"/>
  <c r="G44" i="23"/>
  <c r="G45" i="23"/>
  <c r="G46" i="23"/>
  <c r="G47" i="23"/>
  <c r="G48" i="23"/>
  <c r="G49" i="23"/>
  <c r="G50" i="23"/>
  <c r="G51" i="23"/>
  <c r="G52" i="23"/>
  <c r="G53" i="23"/>
  <c r="G54" i="23"/>
  <c r="G55" i="23"/>
  <c r="G56" i="23"/>
  <c r="G57" i="23"/>
  <c r="G58" i="23"/>
  <c r="G59" i="23"/>
  <c r="L27" i="23" l="1"/>
  <c r="L26" i="23"/>
  <c r="L25" i="23"/>
  <c r="L24" i="23"/>
  <c r="L23" i="23"/>
  <c r="L22" i="23"/>
  <c r="L21" i="23"/>
  <c r="L20" i="23"/>
  <c r="L19" i="23"/>
  <c r="L18" i="23"/>
  <c r="L17" i="23"/>
  <c r="L16" i="23"/>
  <c r="L15" i="23"/>
  <c r="L14" i="23"/>
  <c r="L13" i="23"/>
  <c r="L12" i="23"/>
  <c r="L11" i="23"/>
  <c r="L10" i="23"/>
  <c r="L9" i="23"/>
  <c r="L8" i="23"/>
  <c r="BE2" i="19"/>
  <c r="CE2" i="19" l="1"/>
  <c r="CC2" i="19"/>
  <c r="BR2" i="19"/>
  <c r="BQ2" i="19"/>
  <c r="BH2" i="19"/>
  <c r="BF2" i="19"/>
  <c r="AT2" i="19"/>
  <c r="AS2" i="19"/>
  <c r="AF2" i="19"/>
  <c r="AE2" i="19"/>
  <c r="AD2" i="19"/>
  <c r="AC2" i="19"/>
  <c r="AB2" i="19"/>
  <c r="AA2" i="19"/>
  <c r="Z2" i="19"/>
  <c r="Y2" i="19"/>
  <c r="X2" i="19"/>
  <c r="W2" i="19"/>
  <c r="V2" i="19"/>
  <c r="U2" i="19"/>
  <c r="T2" i="19"/>
  <c r="S2" i="19"/>
  <c r="R2" i="19"/>
  <c r="Q2" i="19"/>
  <c r="P2" i="19"/>
  <c r="O2" i="19"/>
  <c r="N2" i="19"/>
  <c r="M2" i="19"/>
  <c r="L2" i="19"/>
  <c r="J2" i="19"/>
  <c r="I2" i="19"/>
  <c r="G2" i="19"/>
  <c r="F2" i="19"/>
  <c r="E2" i="19"/>
  <c r="D2" i="19"/>
  <c r="C2" i="19"/>
  <c r="B2" i="19"/>
  <c r="F60" i="23"/>
  <c r="D59" i="23"/>
  <c r="C59" i="23"/>
  <c r="D58" i="23"/>
  <c r="C58" i="23"/>
  <c r="D57" i="23"/>
  <c r="C57" i="23"/>
  <c r="D56" i="23"/>
  <c r="C56" i="23"/>
  <c r="D55" i="23"/>
  <c r="C55" i="23"/>
  <c r="D54" i="23"/>
  <c r="C54" i="23"/>
  <c r="D53" i="23"/>
  <c r="C53" i="23"/>
  <c r="D52" i="23"/>
  <c r="C52" i="23"/>
  <c r="D51" i="23"/>
  <c r="C51" i="23"/>
  <c r="D50" i="23"/>
  <c r="C50" i="23"/>
  <c r="D49" i="23"/>
  <c r="C49" i="23"/>
  <c r="D48" i="23"/>
  <c r="C48" i="23"/>
  <c r="D47" i="23"/>
  <c r="C47" i="23"/>
  <c r="D46" i="23"/>
  <c r="C46" i="23"/>
  <c r="D45" i="23"/>
  <c r="C45" i="23"/>
  <c r="D44" i="23"/>
  <c r="C44" i="23"/>
  <c r="D43" i="23"/>
  <c r="C43" i="23"/>
  <c r="D42" i="23"/>
  <c r="C42" i="23"/>
  <c r="D41" i="23"/>
  <c r="C41" i="23"/>
  <c r="D40" i="23"/>
  <c r="C40" i="23"/>
  <c r="D39" i="23"/>
  <c r="C39" i="23"/>
  <c r="D38" i="23"/>
  <c r="C38" i="23"/>
  <c r="D37" i="23"/>
  <c r="C37" i="23"/>
  <c r="D36" i="23"/>
  <c r="C36" i="23"/>
  <c r="D35" i="23"/>
  <c r="C35" i="23"/>
  <c r="B59" i="23"/>
  <c r="B58" i="23"/>
  <c r="B57" i="23"/>
  <c r="B56" i="23"/>
  <c r="B55" i="23"/>
  <c r="B54" i="23"/>
  <c r="B53" i="23"/>
  <c r="B52" i="23"/>
  <c r="B51" i="23"/>
  <c r="B50" i="23"/>
  <c r="B49" i="23"/>
  <c r="B48" i="23"/>
  <c r="B47" i="23"/>
  <c r="B46" i="23"/>
  <c r="B45" i="23"/>
  <c r="B44" i="23"/>
  <c r="B43" i="23"/>
  <c r="B42" i="23"/>
  <c r="B41" i="23"/>
  <c r="B40" i="23"/>
  <c r="B39" i="23"/>
  <c r="B38" i="23"/>
  <c r="B37" i="23"/>
  <c r="B36" i="23"/>
  <c r="B35" i="23"/>
  <c r="E28" i="23"/>
  <c r="J28" i="23"/>
  <c r="D8" i="23"/>
  <c r="F8" i="23" s="1"/>
  <c r="D9" i="23"/>
  <c r="K9" i="23" s="1"/>
  <c r="D10" i="23"/>
  <c r="F10" i="23" s="1"/>
  <c r="D11" i="23"/>
  <c r="K11" i="23" s="1"/>
  <c r="D12" i="23"/>
  <c r="K12" i="23" s="1"/>
  <c r="D13" i="23"/>
  <c r="K13" i="23" s="1"/>
  <c r="D14" i="23"/>
  <c r="F14" i="23" s="1"/>
  <c r="D15" i="23"/>
  <c r="K15" i="23" s="1"/>
  <c r="D16" i="23"/>
  <c r="K16" i="23" s="1"/>
  <c r="D17" i="23"/>
  <c r="K17" i="23" s="1"/>
  <c r="D18" i="23"/>
  <c r="F18" i="23" s="1"/>
  <c r="D19" i="23"/>
  <c r="F19" i="23" s="1"/>
  <c r="D20" i="23"/>
  <c r="K20" i="23" s="1"/>
  <c r="D21" i="23"/>
  <c r="K21" i="23" s="1"/>
  <c r="D22" i="23"/>
  <c r="F22" i="23" s="1"/>
  <c r="D23" i="23"/>
  <c r="K23" i="23" s="1"/>
  <c r="D24" i="23"/>
  <c r="F24" i="23" s="1"/>
  <c r="D25" i="23"/>
  <c r="K25" i="23" s="1"/>
  <c r="D26" i="23"/>
  <c r="F26" i="23" s="1"/>
  <c r="D27" i="23"/>
  <c r="F27" i="23" s="1"/>
  <c r="D7" i="23"/>
  <c r="F7" i="23" s="1"/>
  <c r="K26" i="23" l="1"/>
  <c r="K10" i="23"/>
  <c r="K18" i="23"/>
  <c r="L28" i="23"/>
  <c r="N11" i="16" s="1"/>
  <c r="F16" i="23"/>
  <c r="K8" i="23"/>
  <c r="K24" i="23"/>
  <c r="F20" i="23"/>
  <c r="K7" i="23"/>
  <c r="K14" i="23"/>
  <c r="K22" i="23"/>
  <c r="D28" i="23"/>
  <c r="F12" i="23"/>
  <c r="F23" i="23"/>
  <c r="F15" i="23"/>
  <c r="K19" i="23"/>
  <c r="K27" i="23"/>
  <c r="F25" i="23"/>
  <c r="F21" i="23"/>
  <c r="F17" i="23"/>
  <c r="F13" i="23"/>
  <c r="F9" i="23"/>
  <c r="F11" i="23"/>
  <c r="B7" i="23"/>
  <c r="C7" i="23"/>
  <c r="B8" i="23"/>
  <c r="C8" i="23"/>
  <c r="B9" i="23"/>
  <c r="C9" i="23"/>
  <c r="B10" i="23"/>
  <c r="C10" i="23"/>
  <c r="B11" i="23"/>
  <c r="C11" i="23"/>
  <c r="B12" i="23"/>
  <c r="C12" i="23"/>
  <c r="B13" i="23"/>
  <c r="C13" i="23"/>
  <c r="B14" i="23"/>
  <c r="C14" i="23"/>
  <c r="B15" i="23"/>
  <c r="C15" i="23"/>
  <c r="B16" i="23"/>
  <c r="C16" i="23"/>
  <c r="B17" i="23"/>
  <c r="C17" i="23"/>
  <c r="B18" i="23"/>
  <c r="C18" i="23"/>
  <c r="B19" i="23"/>
  <c r="C19" i="23"/>
  <c r="B20" i="23"/>
  <c r="C20" i="23"/>
  <c r="B21" i="23"/>
  <c r="C21" i="23"/>
  <c r="B22" i="23"/>
  <c r="C22" i="23"/>
  <c r="B23" i="23"/>
  <c r="C23" i="23"/>
  <c r="B24" i="23"/>
  <c r="C24" i="23"/>
  <c r="B25" i="23"/>
  <c r="C25" i="23"/>
  <c r="B26" i="23"/>
  <c r="C26" i="23"/>
  <c r="B27" i="23"/>
  <c r="C27" i="23"/>
  <c r="F3" i="23"/>
  <c r="F30" i="23" s="1"/>
  <c r="BO2" i="19" l="1"/>
  <c r="AQ2" i="19"/>
  <c r="N5" i="21"/>
  <c r="N7" i="20"/>
  <c r="N5" i="16"/>
  <c r="A2" i="19" l="1"/>
  <c r="N13" i="16" l="1"/>
  <c r="AR2" i="19" l="1"/>
  <c r="BP2" i="19"/>
  <c r="C18" i="16"/>
  <c r="D18" i="16"/>
  <c r="E18" i="16"/>
  <c r="F18" i="16"/>
  <c r="AJ2" i="19" s="1"/>
  <c r="G18" i="16"/>
  <c r="H18" i="16"/>
  <c r="I18" i="16"/>
  <c r="J18" i="16"/>
  <c r="AH2" i="19" s="1"/>
  <c r="K18" i="16"/>
  <c r="AI2" i="19" s="1"/>
  <c r="L18" i="16"/>
  <c r="AG2" i="19" s="1"/>
  <c r="AM2" i="19" l="1"/>
  <c r="BK2" i="19"/>
  <c r="BN2" i="19"/>
  <c r="AP2" i="19"/>
  <c r="AN2" i="19"/>
  <c r="BL2" i="19"/>
  <c r="BI2" i="19"/>
  <c r="AK2" i="19"/>
  <c r="BJ2" i="19"/>
  <c r="AL2" i="19"/>
  <c r="BM2" i="19"/>
  <c r="AO2" i="19"/>
  <c r="C31" i="18"/>
  <c r="E29" i="18" l="1"/>
  <c r="H2" i="19" s="1"/>
  <c r="D29" i="18"/>
  <c r="K2" i="19" s="1"/>
  <c r="M19" i="16" l="1"/>
  <c r="BV2" i="19" l="1"/>
  <c r="AX2" i="19"/>
  <c r="M20" i="16"/>
  <c r="F98" i="16"/>
  <c r="L19" i="16"/>
  <c r="F66" i="16"/>
  <c r="F36" i="16"/>
  <c r="K19" i="16"/>
  <c r="J19" i="16"/>
  <c r="I19" i="16"/>
  <c r="H19" i="16"/>
  <c r="G19" i="16"/>
  <c r="F19" i="16"/>
  <c r="E19" i="16"/>
  <c r="D19" i="16"/>
  <c r="C20" i="16"/>
  <c r="N7" i="16"/>
  <c r="BU2" i="19" l="1"/>
  <c r="AW2" i="19"/>
  <c r="AY2" i="19"/>
  <c r="BW2" i="19"/>
  <c r="AZ2" i="19"/>
  <c r="BX2" i="19"/>
  <c r="CB2" i="19"/>
  <c r="BD2" i="19"/>
  <c r="BA2" i="19"/>
  <c r="BY2" i="19"/>
  <c r="BZ2" i="19"/>
  <c r="BB2" i="19"/>
  <c r="BS2" i="19"/>
  <c r="AU2" i="19"/>
  <c r="BT2" i="19"/>
  <c r="AV2" i="19"/>
  <c r="CA2" i="19"/>
  <c r="BC2" i="19"/>
  <c r="F20" i="16"/>
  <c r="J20" i="16"/>
  <c r="E20" i="16"/>
  <c r="G20" i="16"/>
  <c r="I20" i="16"/>
  <c r="H20" i="16"/>
  <c r="L20" i="16"/>
  <c r="D20" i="16"/>
  <c r="K20" i="16"/>
  <c r="N8" i="16" l="1"/>
  <c r="CD2" i="19" l="1"/>
  <c r="BG2" i="19"/>
</calcChain>
</file>

<file path=xl/sharedStrings.xml><?xml version="1.0" encoding="utf-8"?>
<sst xmlns="http://schemas.openxmlformats.org/spreadsheetml/2006/main" count="460" uniqueCount="228">
  <si>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</si>
  <si>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</si>
  <si>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</si>
  <si>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</si>
  <si>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</si>
  <si>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</si>
  <si>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</si>
  <si>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</si>
  <si>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</si>
  <si>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</si>
  <si>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</si>
  <si>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</si>
  <si>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</si>
  <si>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</si>
  <si>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</si>
  <si>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</si>
  <si>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</si>
  <si>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</si>
  <si>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</si>
  <si>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</si>
  <si>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</si>
  <si>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</si>
  <si>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</si>
  <si>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</si>
  <si>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</si>
  <si>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</si>
  <si>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</si>
  <si>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</si>
  <si>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</si>
  <si>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</si>
  <si>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</si>
  <si>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</si>
  <si>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</si>
  <si>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</si>
  <si>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</si>
  <si>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</si>
  <si>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Conservation Notes:</t>
  </si>
  <si>
    <t xml:space="preserve"> Distribution Efficiency</t>
  </si>
  <si>
    <t xml:space="preserve"> Production Efficiency</t>
  </si>
  <si>
    <t>Renewable Resources</t>
  </si>
  <si>
    <t xml:space="preserve">Wave, Ocean, Tidal </t>
  </si>
  <si>
    <t>Wave, Ocean, Tidal</t>
  </si>
  <si>
    <t>Conservation by Sector</t>
  </si>
  <si>
    <t>Eligible Renewable Resources (MWh)</t>
  </si>
  <si>
    <t>Renewable Energy Credits (MWh)</t>
  </si>
  <si>
    <t>Total Renewables (MWh)</t>
  </si>
  <si>
    <t>Loads and Resources</t>
  </si>
  <si>
    <t>Target Year</t>
  </si>
  <si>
    <t>Select</t>
  </si>
  <si>
    <t xml:space="preserve">19.285.040 (2)(b) Renewables Target </t>
  </si>
  <si>
    <t>19.285.040 (2)(d) No Load Growth</t>
  </si>
  <si>
    <t xml:space="preserve">19.285.050 Incremental Resource Cost  </t>
  </si>
  <si>
    <t>Eligible Renewables Acquisitions / Investments (MWh)</t>
  </si>
  <si>
    <t>2013 Annual Load (MWh)</t>
  </si>
  <si>
    <t>WREGIS ID</t>
  </si>
  <si>
    <t>REC Year</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</si>
  <si>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</si>
  <si>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</si>
  <si>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</si>
  <si>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</si>
  <si>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</si>
  <si>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</si>
  <si>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</si>
  <si>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</si>
  <si>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</si>
  <si>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</si>
  <si>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     (j)</t>
  </si>
  <si>
    <t>     (k)</t>
  </si>
  <si>
    <t>CON_Contact_Name</t>
  </si>
  <si>
    <t>CON_Email</t>
  </si>
  <si>
    <t>CON_Phone</t>
  </si>
  <si>
    <t>CON_Report_Date</t>
  </si>
  <si>
    <t>CON_Utility_Name</t>
  </si>
  <si>
    <t>REN_Contact_Name</t>
  </si>
  <si>
    <t>REN_Email</t>
  </si>
  <si>
    <t>REN_Submittal_Date</t>
  </si>
  <si>
    <t>REN_Utility_Name</t>
  </si>
  <si>
    <t>CON_Potential_2014_2023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</si>
  <si>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</si>
  <si>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</si>
  <si>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</si>
  <si>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</si>
  <si>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</si>
  <si>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</si>
  <si>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</si>
  <si>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</si>
  <si>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</si>
  <si>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</si>
  <si>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</si>
  <si>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</si>
  <si>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</si>
  <si>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</si>
  <si>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</si>
  <si>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</si>
  <si>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</si>
  <si>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</si>
  <si>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</si>
  <si>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</si>
  <si>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</si>
  <si>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</si>
  <si>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</si>
  <si>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</si>
  <si>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</si>
  <si>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REN_Expenditure_Amount_2014</t>
  </si>
  <si>
    <t>REN_Expenditure_Percent_2014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</si>
  <si>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</si>
  <si>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</si>
  <si>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r>
      <t xml:space="preserve">Energy Independence Act (I-937) </t>
    </r>
    <r>
      <rPr>
        <sz val="11"/>
        <color rgb="FF000000"/>
        <rFont val="Arial Black"/>
        <family val="2"/>
      </rPr>
      <t>Report Workbook Instructions</t>
    </r>
  </si>
  <si>
    <r>
      <t>Questions:</t>
    </r>
    <r>
      <rPr>
        <sz val="11"/>
        <color rgb="FF000000"/>
        <rFont val="Arial"/>
        <family val="2"/>
      </rPr>
      <t xml:space="preserve"> Glenn Blackmon, State Energy Office, (360) 725-3115</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</si>
  <si>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</si>
  <si>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</si>
  <si>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Planning:</t>
    </r>
    <r>
      <rPr>
        <sz val="11"/>
        <color rgb="FF000000"/>
        <rFont val="Arial"/>
        <family val="2"/>
      </rPr>
      <t xml:space="preserve"> </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</si>
  <si>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</si>
  <si>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</si>
  <si>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</si>
  <si>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</si>
  <si>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Additional reporting for compliance option 19.285.040(2)(d), “no load growth”</t>
  </si>
  <si>
    <t>Additional reporting for compliance option RCW 19.285.050, “cost cap”</t>
  </si>
  <si>
    <r>
      <t>[Page 4] Notes:</t>
    </r>
    <r>
      <rPr>
        <sz val="11"/>
        <color rgb="FF000000"/>
        <rFont val="Arial"/>
        <family val="2"/>
      </rPr>
      <t xml:space="preserve"> Provide any additional information needed to support your renewables data.</t>
    </r>
  </si>
  <si>
    <t>Revised 3/31/2015</t>
  </si>
  <si>
    <r>
      <t>Deadline:</t>
    </r>
    <r>
      <rPr>
        <sz val="11"/>
        <color rgb="FF000000"/>
        <rFont val="Arial"/>
        <family val="2"/>
      </rPr>
      <t xml:space="preserve"> Monday, June 1, 2015</t>
    </r>
  </si>
  <si>
    <t xml:space="preserve">Please use the 2013 template and mark it as "revised." Contact Commerce to obtain a copy of the 2013 reporting template if necessary. </t>
  </si>
  <si>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(Effective April 6, 2015)</t>
    </r>
  </si>
  <si>
    <r>
      <t xml:space="preserve">Mid-Term Reporting Context: </t>
    </r>
    <r>
      <rPr>
        <sz val="11"/>
        <color rgb="FF000000"/>
        <rFont val="Arial"/>
        <family val="2"/>
      </rPr>
      <t>This report summarizes 2014 conservation achievement halfway through the 2014-15 biennium. In the “Achievement” section include only values that have been documented to date. Do not include anticipated achievements. If you would like to discuss pending achievements, do so in the “conservation notes” section of this worksheet.</t>
    </r>
  </si>
  <si>
    <t>2014 Achievement</t>
  </si>
  <si>
    <r>
      <rPr>
        <sz val="12"/>
        <color theme="1"/>
        <rFont val="Arial"/>
        <family val="2"/>
      </rPr>
      <t xml:space="preserve">Energy Independence Act (I-937) </t>
    </r>
    <r>
      <rPr>
        <sz val="12"/>
        <color theme="1"/>
        <rFont val="Arial Black"/>
        <family val="2"/>
      </rPr>
      <t>Conservation Report 2015</t>
    </r>
  </si>
  <si>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</si>
  <si>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</si>
  <si>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</si>
  <si>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</si>
  <si>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</si>
  <si>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</si>
  <si>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</si>
  <si>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</si>
  <si>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</si>
  <si>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</si>
  <si>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</si>
  <si>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</si>
  <si>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</si>
  <si>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</si>
  <si>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</si>
  <si>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</si>
  <si>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</si>
  <si>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</si>
  <si>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</si>
  <si>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</si>
  <si>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</si>
  <si>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Annual Cost in 2015</t>
  </si>
  <si>
    <t>Substitute Resource Annual Cost in 2015</t>
  </si>
  <si>
    <t>Renewable Resource Cost per MWH</t>
  </si>
  <si>
    <t>Substitute Resource Cost per MWH</t>
  </si>
  <si>
    <t>Incremental Cost of Renewable Resource in 2015</t>
  </si>
  <si>
    <t>Totals</t>
  </si>
  <si>
    <t>2014 Annual Load (MWh)</t>
  </si>
  <si>
    <t>Average of 2013 &amp; 2014 Annual Loads (MWh)</t>
  </si>
  <si>
    <t>2015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</si>
  <si>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2015</t>
    </r>
  </si>
  <si>
    <r>
      <t>·</t>
    </r>
    <r>
      <rPr>
        <sz val="7"/>
        <color rgb="FF000000"/>
        <rFont val="Times New Roman"/>
        <family val="1"/>
      </rPr>
      <t xml:space="preserve">         </t>
    </r>
    <r>
      <rPr>
        <sz val="11"/>
        <color rgb="FF000000"/>
        <rFont val="Arial"/>
        <family val="2"/>
      </rPr>
      <t xml:space="preserve">For the period starting January 2014, report the utility’s 10-year potential and two-year target. </t>
    </r>
    <r>
      <rPr>
        <i/>
        <sz val="11"/>
        <color rgb="FF000000"/>
        <rFont val="Arial"/>
        <family val="2"/>
      </rPr>
      <t>If the 2014-2015 target is different from the value in the utility’s June 1, 2014, report, please provide an explanation of the difference in the Conservation Notes section.</t>
    </r>
    <r>
      <rPr>
        <sz val="11"/>
        <color rgb="FF000000"/>
        <rFont val="Arial"/>
        <family val="2"/>
      </rPr>
      <t xml:space="preserve">  </t>
    </r>
  </si>
  <si>
    <r>
      <t>Achievement:</t>
    </r>
    <r>
      <rPr>
        <sz val="11"/>
        <color rgb="FF000000"/>
        <rFont val="Arial"/>
        <family val="2"/>
      </rPr>
      <t xml:space="preserve"> Report the total electricity savings and expenditures for conservation by the following sectors: Residential, commercial, industrial, agricultural, distribution system, and production system. A utility may report results achieved through nonutility programs, as identified in WAC 194-37-080(5), by program, if the results are not included in the reported results by customer sector.</t>
    </r>
  </si>
  <si>
    <t>Renewable Expenditures</t>
  </si>
  <si>
    <r>
      <rPr>
        <b/>
        <sz val="11"/>
        <color rgb="FF000000"/>
        <rFont val="Arial"/>
        <family val="2"/>
      </rPr>
      <t>Renewable Cost Report</t>
    </r>
    <r>
      <rPr>
        <sz val="11"/>
        <color rgb="FF000000"/>
        <rFont val="Arial"/>
        <family val="2"/>
      </rPr>
      <t xml:space="preserve"> is used to document and report renewable expenditures. For each renewable resource, report the total cost in 2015 of energy used for EIA compliance, the substitute resource associated with the renewable resource, and the total cost in 2015 that the utility would have incurred for the substitute resource.</t>
    </r>
  </si>
  <si>
    <t xml:space="preserve">Utilities must report the percentage of retail revenue requirement invested in the incremental cost of eligible renewable resources and the cost of renewable energy credits. </t>
  </si>
  <si>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enter each vintage on a separate row.</t>
    </r>
  </si>
  <si>
    <t>Utilities electing to comply using the no-load growth method should attach a separate report with the data elements specified in WAC 194-37-110(5). Investor owned utilities should provide a summary of documentation required by the Utilities and Transportation Commission.</t>
  </si>
  <si>
    <t>Utilities electing to comply using the cost cap method should attach a separate report with the data elements specified in WAC 194-37-110(4). Investor owned utilities should provide a summary of documentation required by the Utilities and Transportation Commission.</t>
  </si>
  <si>
    <t>Notes and explanations for reporting incremental costs and cost of RECs:</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</si>
  <si>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2015</t>
    </r>
  </si>
  <si>
    <t>Incremental Cost of Renewable Resources</t>
  </si>
  <si>
    <t xml:space="preserve">Cost of Renewable Energy Credits </t>
  </si>
  <si>
    <t>2015 Eligible Renewable Energy Target (MWh)</t>
  </si>
  <si>
    <t>Total annual retail revenue requirement - 2015</t>
  </si>
  <si>
    <t>CON_2014_NEEA_Expend</t>
  </si>
  <si>
    <t>CON_2014_NEEA_MWH</t>
  </si>
  <si>
    <t>REN_Expenditure_Amount_2015</t>
  </si>
  <si>
    <t>REN_Expenditure_Percent_2015</t>
  </si>
  <si>
    <t>REN_Load_2014</t>
  </si>
  <si>
    <t>REN_Total_2015</t>
  </si>
  <si>
    <t>REN_RetailRevenueRequirement_2015</t>
  </si>
  <si>
    <t>The Energy Independence Act (EIA) “RCW 19.285.070, Reporting and public disclosure” requires each qualifying utility to submit an annual report describing compliance with the law. 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</si>
  <si>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Contains one worksheet for Conservation, one worksheet for Renewables, and one worksheet for Renewable Cost.</t>
    </r>
  </si>
  <si>
    <t>Green-shaded cells are for data input.</t>
  </si>
  <si>
    <t>Blue-shaded cells are calculated amounts and formulas. No data entry required in blue cells.</t>
  </si>
  <si>
    <r>
      <t>The workbook requests numeric summaries as well as narratives and supporting notes. Commerce relies on the utilities to provide enough detail in the written section to ensure members of the public understand the data provided. S</t>
    </r>
    <r>
      <rPr>
        <b/>
        <sz val="11"/>
        <color rgb="FF000000"/>
        <rFont val="Arial"/>
        <family val="2"/>
      </rPr>
      <t>ubmit this Workbook in Excel format (i.e., do not submit in PDF format).</t>
    </r>
  </si>
  <si>
    <r>
      <t>Conservation Expenditures NOT included in Sector Expenditures:</t>
    </r>
    <r>
      <rPr>
        <sz val="11"/>
        <color rgb="FF000000"/>
        <rFont val="Arial"/>
        <family val="2"/>
      </rPr>
      <t xml:space="preserve"> Some utilities do not assign expenditures on staff, overhead, information services or other conservation- related expenses to specific sectors. If that is the case, provide additional cost-related information in this section of the worksheet. Do not include energy savings estimates in this section.</t>
    </r>
  </si>
  <si>
    <r>
      <t xml:space="preserve">Conservation Notes: </t>
    </r>
    <r>
      <rPr>
        <sz val="11"/>
        <color rgb="FF000000"/>
        <rFont val="Arial"/>
        <family val="2"/>
      </rPr>
      <t xml:space="preserve"> This is a place for any additional explanatory statements, web links or references the utility would like to include.</t>
    </r>
  </si>
  <si>
    <r>
      <t>Reporting Context:</t>
    </r>
    <r>
      <rPr>
        <sz val="11"/>
        <color rgb="FF000000"/>
        <rFont val="Arial"/>
        <family val="2"/>
      </rPr>
      <t xml:space="preserve"> The June 1, 2015, renewable energy report summarizes the eligible renewables resource and renewable energy credits that the utility has acquired and or has under contract by January 1, 2015. This describes the renewables acquisitions and investments made prior to the beginning of the target year to meet the requirements of the EIA. </t>
    </r>
  </si>
  <si>
    <r>
      <t>Compliance Method:</t>
    </r>
    <r>
      <rPr>
        <sz val="11"/>
        <color rgb="FF000000"/>
        <rFont val="Arial"/>
        <family val="2"/>
      </rPr>
      <t xml:space="preserve"> Select one of the three compliance methods that the utility intends to use. The EIA provides three compliance methods. A utility must make that determination by January 1, 2015 and must include information establishing its compliance method in this report.</t>
    </r>
  </si>
  <si>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480-109-120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</si>
  <si>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(b) and apprentice labor MWh equivalents in column (k).</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</si>
  <si>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</si>
  <si>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t>RENEWABLE ENERGY WORKSHEET – REVISIONS TO 2013 REPORT</t>
  </si>
  <si>
    <r>
      <t xml:space="preserve">In addition to submitting the 2015 report, each qualifying utility should review the renewable energy report it submitted in 2013. In many cases, the specific resources and quantities actually used to comply with the 2013 target differ from what the utility reported in June 2013. </t>
    </r>
    <r>
      <rPr>
        <u/>
        <sz val="11"/>
        <color theme="1"/>
        <rFont val="Arial"/>
        <family val="2"/>
      </rPr>
      <t>Utilities should submit a revised 2013 report if the actual values differ from the values reported in 2013.</t>
    </r>
    <r>
      <rPr>
        <sz val="11"/>
        <color theme="1"/>
        <rFont val="Arial"/>
        <family val="2"/>
      </rPr>
      <t xml:space="preserve"> </t>
    </r>
  </si>
  <si>
    <t>Expenditures on Renewable Resources and RECs - 2015</t>
  </si>
  <si>
    <t>2015 Compliance Method:</t>
  </si>
  <si>
    <t>Number of RECs</t>
  </si>
  <si>
    <t>Annual Cost of Renewable Energy Credits</t>
  </si>
  <si>
    <t>Cost per REC</t>
  </si>
  <si>
    <t>PUD #1 of Clallam County</t>
  </si>
  <si>
    <t>Fred Mitchell / Utility Services</t>
  </si>
  <si>
    <t>360-565-3235</t>
  </si>
  <si>
    <t>fredm@clallampud.net</t>
  </si>
  <si>
    <t>Hidden Hollow Energy LLC</t>
  </si>
  <si>
    <t>W1634</t>
  </si>
  <si>
    <r>
      <rPr>
        <sz val="12"/>
        <color indexed="8"/>
        <rFont val="Arial"/>
        <family val="2"/>
      </rPr>
      <t>Energy Independence Act (EIA)</t>
    </r>
    <r>
      <rPr>
        <b/>
        <sz val="12"/>
        <color indexed="8"/>
        <rFont val="Arial"/>
        <family val="2"/>
      </rPr>
      <t xml:space="preserve"> </t>
    </r>
    <r>
      <rPr>
        <sz val="12"/>
        <color indexed="8"/>
        <rFont val="Arial Black"/>
        <family val="2"/>
      </rPr>
      <t xml:space="preserve">Renewable Energy Report </t>
    </r>
  </si>
  <si>
    <t>Report Submittal Date</t>
  </si>
  <si>
    <t>360-565-3268</t>
  </si>
  <si>
    <t>tking@clallampud.net</t>
  </si>
  <si>
    <t>Compliance Method</t>
  </si>
  <si>
    <t>X</t>
  </si>
  <si>
    <t xml:space="preserve">19.285.040 (2)(a) RPS Target </t>
  </si>
  <si>
    <t xml:space="preserve">19.285.050 Resource Cost  </t>
  </si>
  <si>
    <t>2011 Annual Load (MWh)</t>
  </si>
  <si>
    <t>2012 Annual Load (MWh)</t>
  </si>
  <si>
    <t>Average of 2011 &amp; 2012 Loads (MWh)</t>
  </si>
  <si>
    <t>2013 Eligible Renewable Energy Target (% of load)</t>
  </si>
  <si>
    <t>2013 Eligible Renewable Energy Target (MWh)</t>
  </si>
  <si>
    <t>MWh equivalent</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</si>
  <si>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2013.</t>
    </r>
  </si>
  <si>
    <t>Facility Name,GUID,(REC Vintage)</t>
  </si>
  <si>
    <t>Hidden Hollow Energy LLC, W1634, (2012)</t>
  </si>
  <si>
    <t>Condon Phase II, W833, (2012)</t>
  </si>
  <si>
    <t>Condon Wind Power Project, W774, (2012)</t>
  </si>
  <si>
    <t>FPL Energy Vansycle LLC, W248, (2012)</t>
  </si>
  <si>
    <t>Klondike Wind Power III LLC, W237, (2012)</t>
  </si>
  <si>
    <t>Klondike Wind Power LLC, W238, (2012)</t>
  </si>
  <si>
    <t xml:space="preserve">Renewables Notes: </t>
  </si>
  <si>
    <t>Revised 05/28/2015</t>
  </si>
  <si>
    <t>Fred Mitchell/Utility Services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</si>
</sst>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7"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b/>
      <sz val="11"/>
      <color theme="1"/>
      <name val="Arial"/>
      <family val="2"/>
    </font>
    <font>
      <b/>
      <sz val="12"/>
      <color theme="1"/>
      <name val="Arial"/>
      <family val="2"/>
    </font>
    <font>
      <sz val="8"/>
      <color theme="1"/>
      <name val="Arial"/>
      <family val="2"/>
    </font>
    <font>
      <sz val="10"/>
      <color rgb="FFFF0000"/>
      <name val="Arial"/>
      <family val="2"/>
    </font>
  </fonts>
  <fills count="11">
    <fill>
      <patternFill patternType="none"/>
    </fill>
    <fill>
      <patternFill patternType="gray125"/>
    </fill>
    <fill>
      <patternFill patternType="solid">
        <fgColor theme="0"/>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CC"/>
        <bgColor indexed="64"/>
      </patternFill>
    </fill>
  </fills>
  <borders count="48">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style="thin">
        <color indexed="64"/>
      </right>
      <top/>
      <bottom style="hair">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282">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2" borderId="0" xfId="0" applyFont="1" applyFill="1" applyAlignment="1">
      <alignment horizontal="right"/>
    </xf>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17" fillId="2" borderId="28" xfId="0" applyFont="1" applyFill="1" applyBorder="1" applyAlignment="1">
      <alignment horizontal="right"/>
    </xf>
    <xf numFmtId="0" fontId="17" fillId="2" borderId="29" xfId="0" applyFont="1" applyFill="1" applyBorder="1" applyAlignment="1">
      <alignment horizontal="right"/>
    </xf>
    <xf numFmtId="0" fontId="17" fillId="2" borderId="0" xfId="0" applyFont="1" applyFill="1" applyAlignment="1">
      <alignment horizontal="right"/>
    </xf>
    <xf numFmtId="0" fontId="18" fillId="2" borderId="0" xfId="0" applyFont="1" applyFill="1"/>
    <xf numFmtId="0" fontId="18" fillId="2" borderId="0" xfId="0" applyFont="1" applyFill="1" applyBorder="1" applyAlignment="1"/>
    <xf numFmtId="0" fontId="17" fillId="2" borderId="0" xfId="0" applyFont="1" applyFill="1" applyBorder="1"/>
    <xf numFmtId="0" fontId="17"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2" borderId="0" xfId="0" applyFont="1" applyFill="1" applyBorder="1" applyAlignment="1">
      <alignment horizontal="right"/>
    </xf>
    <xf numFmtId="0" fontId="10" fillId="2" borderId="32" xfId="0" applyFont="1" applyFill="1" applyBorder="1"/>
    <xf numFmtId="0" fontId="10" fillId="2" borderId="37" xfId="0" applyFont="1" applyFill="1" applyBorder="1"/>
    <xf numFmtId="0" fontId="10" fillId="2" borderId="31" xfId="0" applyFont="1" applyFill="1" applyBorder="1"/>
    <xf numFmtId="0" fontId="1" fillId="2" borderId="31" xfId="0" applyFont="1" applyFill="1" applyBorder="1" applyAlignment="1">
      <alignment horizontal="right"/>
    </xf>
    <xf numFmtId="0" fontId="20" fillId="2" borderId="0" xfId="0" applyFont="1" applyFill="1" applyBorder="1" applyAlignment="1"/>
    <xf numFmtId="0" fontId="10" fillId="2" borderId="0" xfId="0" applyFont="1" applyFill="1" applyAlignment="1">
      <alignment horizontal="left"/>
    </xf>
    <xf numFmtId="0" fontId="11" fillId="2" borderId="38" xfId="0" applyFont="1" applyFill="1" applyBorder="1" applyAlignment="1">
      <alignment horizontal="center" wrapText="1"/>
    </xf>
    <xf numFmtId="165" fontId="11" fillId="3" borderId="2" xfId="1" applyNumberFormat="1" applyFont="1" applyFill="1" applyBorder="1" applyAlignment="1">
      <alignment horizontal="right"/>
    </xf>
    <xf numFmtId="165" fontId="11" fillId="3" borderId="18" xfId="1" applyNumberFormat="1" applyFont="1" applyFill="1" applyBorder="1" applyAlignment="1">
      <alignment horizontal="right"/>
    </xf>
    <xf numFmtId="164" fontId="10" fillId="4" borderId="26" xfId="0" applyNumberFormat="1" applyFont="1" applyFill="1" applyBorder="1" applyAlignment="1">
      <alignment horizontal="center"/>
    </xf>
    <xf numFmtId="0" fontId="10" fillId="2" borderId="32" xfId="0" applyFont="1" applyFill="1" applyBorder="1" applyAlignment="1"/>
    <xf numFmtId="164" fontId="10" fillId="5" borderId="26" xfId="0" applyNumberFormat="1" applyFont="1" applyFill="1" applyBorder="1" applyAlignment="1">
      <alignment horizontal="center"/>
    </xf>
    <xf numFmtId="164" fontId="10" fillId="5" borderId="27" xfId="0" applyNumberFormat="1" applyFont="1" applyFill="1" applyBorder="1" applyAlignment="1">
      <alignment horizontal="center"/>
    </xf>
    <xf numFmtId="169" fontId="10" fillId="2" borderId="0" xfId="0" applyNumberFormat="1" applyFont="1" applyFill="1" applyAlignment="1">
      <alignment horizontal="right"/>
    </xf>
    <xf numFmtId="0" fontId="22" fillId="2" borderId="0" xfId="0" applyFont="1" applyFill="1" applyBorder="1" applyAlignment="1">
      <alignment vertical="top" wrapText="1"/>
    </xf>
    <xf numFmtId="0" fontId="22" fillId="2" borderId="31" xfId="0" applyFont="1" applyFill="1" applyBorder="1" applyAlignment="1">
      <alignment vertical="top" wrapText="1"/>
    </xf>
    <xf numFmtId="0" fontId="18" fillId="2" borderId="0" xfId="0" applyFont="1" applyFill="1" applyBorder="1"/>
    <xf numFmtId="0" fontId="22" fillId="2" borderId="37" xfId="0" applyFont="1" applyFill="1" applyBorder="1" applyAlignment="1">
      <alignment vertical="top"/>
    </xf>
    <xf numFmtId="0" fontId="23" fillId="0" borderId="39" xfId="0" applyFont="1" applyBorder="1" applyAlignment="1">
      <alignment vertical="center" wrapText="1"/>
    </xf>
    <xf numFmtId="0" fontId="23" fillId="0" borderId="40" xfId="0" applyFont="1" applyBorder="1" applyAlignment="1">
      <alignment vertical="center" wrapText="1"/>
    </xf>
    <xf numFmtId="0" fontId="17" fillId="0" borderId="40" xfId="0" applyFont="1" applyBorder="1" applyAlignment="1">
      <alignment vertical="center" wrapText="1"/>
    </xf>
    <xf numFmtId="0" fontId="17" fillId="0" borderId="41" xfId="0" applyFont="1" applyBorder="1" applyAlignment="1">
      <alignment vertical="center" wrapText="1"/>
    </xf>
    <xf numFmtId="0" fontId="25" fillId="6" borderId="42" xfId="0" applyFont="1" applyFill="1" applyBorder="1" applyAlignment="1">
      <alignment vertical="center"/>
    </xf>
    <xf numFmtId="0" fontId="25" fillId="6" borderId="43" xfId="0" applyFont="1" applyFill="1" applyBorder="1" applyAlignment="1">
      <alignment vertical="center"/>
    </xf>
    <xf numFmtId="0" fontId="27" fillId="6" borderId="40" xfId="0" applyFont="1" applyFill="1" applyBorder="1" applyAlignment="1">
      <alignment vertical="center" wrapText="1"/>
    </xf>
    <xf numFmtId="0" fontId="27" fillId="6" borderId="43" xfId="0" applyFont="1" applyFill="1" applyBorder="1" applyAlignment="1">
      <alignment vertical="center" wrapText="1"/>
    </xf>
    <xf numFmtId="0" fontId="25" fillId="6" borderId="40" xfId="0" applyFont="1" applyFill="1" applyBorder="1" applyAlignment="1">
      <alignment vertical="center" wrapText="1"/>
    </xf>
    <xf numFmtId="0" fontId="27" fillId="6" borderId="43" xfId="0" applyFont="1" applyFill="1" applyBorder="1" applyAlignment="1">
      <alignment vertical="center"/>
    </xf>
    <xf numFmtId="0" fontId="25" fillId="6" borderId="43" xfId="0" applyFont="1" applyFill="1" applyBorder="1" applyAlignment="1">
      <alignment vertical="center" wrapText="1"/>
    </xf>
    <xf numFmtId="0" fontId="23" fillId="6" borderId="43" xfId="0" applyFont="1" applyFill="1" applyBorder="1" applyAlignment="1">
      <alignment vertical="center"/>
    </xf>
    <xf numFmtId="0" fontId="27" fillId="6" borderId="40" xfId="0" applyFont="1" applyFill="1" applyBorder="1" applyAlignment="1">
      <alignment vertical="center"/>
    </xf>
    <xf numFmtId="0" fontId="29" fillId="6" borderId="40" xfId="0" applyFont="1" applyFill="1" applyBorder="1" applyAlignment="1">
      <alignment horizontal="left" vertical="center" wrapText="1" indent="5"/>
    </xf>
    <xf numFmtId="0" fontId="0" fillId="6" borderId="40" xfId="0" applyFill="1" applyBorder="1" applyAlignment="1">
      <alignment vertical="center" wrapText="1"/>
    </xf>
    <xf numFmtId="0" fontId="28" fillId="6" borderId="43" xfId="0" applyFont="1" applyFill="1" applyBorder="1" applyAlignment="1">
      <alignment vertical="center" wrapText="1"/>
    </xf>
    <xf numFmtId="0" fontId="27" fillId="6" borderId="41" xfId="0" applyFont="1" applyFill="1" applyBorder="1" applyAlignment="1">
      <alignment vertical="center"/>
    </xf>
    <xf numFmtId="0" fontId="10" fillId="2" borderId="0" xfId="0" applyFont="1" applyFill="1" applyBorder="1" applyAlignment="1"/>
    <xf numFmtId="0" fontId="11" fillId="2" borderId="0" xfId="0" applyFont="1" applyFill="1" applyBorder="1" applyAlignment="1">
      <alignment horizontal="center"/>
    </xf>
    <xf numFmtId="0" fontId="10" fillId="2" borderId="0" xfId="0" applyNumberFormat="1" applyFont="1" applyFill="1"/>
    <xf numFmtId="0" fontId="0" fillId="0" borderId="0" xfId="0" applyNumberFormat="1"/>
    <xf numFmtId="168" fontId="32" fillId="6" borderId="43" xfId="0" applyNumberFormat="1" applyFont="1" applyFill="1" applyBorder="1" applyAlignment="1">
      <alignment horizontal="left" vertical="center"/>
    </xf>
    <xf numFmtId="0" fontId="11" fillId="2" borderId="27" xfId="0" applyFont="1" applyFill="1" applyBorder="1" applyAlignment="1">
      <alignment horizontal="center" wrapText="1"/>
    </xf>
    <xf numFmtId="0" fontId="3" fillId="2" borderId="0" xfId="0" applyFont="1" applyFill="1" applyBorder="1" applyAlignment="1"/>
    <xf numFmtId="0" fontId="1" fillId="7" borderId="10" xfId="0" applyFont="1" applyFill="1" applyBorder="1" applyAlignment="1">
      <alignment horizontal="center"/>
    </xf>
    <xf numFmtId="0" fontId="1" fillId="7" borderId="1" xfId="0" applyFont="1" applyFill="1" applyBorder="1" applyAlignment="1">
      <alignment horizontal="center"/>
    </xf>
    <xf numFmtId="0" fontId="1" fillId="7" borderId="1" xfId="0" applyFont="1" applyFill="1" applyBorder="1" applyAlignment="1">
      <alignment horizontal="right"/>
    </xf>
    <xf numFmtId="0" fontId="1" fillId="7" borderId="6" xfId="0" applyFont="1" applyFill="1" applyBorder="1" applyAlignment="1">
      <alignment horizontal="center"/>
    </xf>
    <xf numFmtId="0" fontId="1" fillId="7" borderId="23" xfId="0" applyFont="1" applyFill="1" applyBorder="1" applyAlignment="1">
      <alignment horizontal="center"/>
    </xf>
    <xf numFmtId="0" fontId="1" fillId="7" borderId="23" xfId="0" applyFont="1" applyFill="1" applyBorder="1" applyAlignment="1">
      <alignment horizontal="right"/>
    </xf>
    <xf numFmtId="165" fontId="10" fillId="7" borderId="1" xfId="1" applyNumberFormat="1" applyFont="1" applyFill="1" applyBorder="1" applyAlignment="1"/>
    <xf numFmtId="165" fontId="10" fillId="7" borderId="23" xfId="1" applyNumberFormat="1" applyFont="1" applyFill="1" applyBorder="1" applyAlignment="1"/>
    <xf numFmtId="0" fontId="1" fillId="7" borderId="11" xfId="0" applyFont="1" applyFill="1" applyBorder="1" applyAlignment="1">
      <alignment horizontal="center"/>
    </xf>
    <xf numFmtId="0" fontId="1" fillId="7" borderId="2" xfId="0" applyFont="1" applyFill="1" applyBorder="1" applyAlignment="1">
      <alignment horizontal="center"/>
    </xf>
    <xf numFmtId="0" fontId="1" fillId="7" borderId="2" xfId="0" applyFont="1" applyFill="1" applyBorder="1" applyAlignment="1">
      <alignment horizontal="right"/>
    </xf>
    <xf numFmtId="165" fontId="10" fillId="7" borderId="2" xfId="1" applyNumberFormat="1" applyFont="1" applyFill="1" applyBorder="1" applyAlignment="1"/>
    <xf numFmtId="0" fontId="14" fillId="2" borderId="0" xfId="0" applyFont="1" applyFill="1" applyAlignment="1">
      <alignment horizontal="center" wrapText="1"/>
    </xf>
    <xf numFmtId="0" fontId="3" fillId="7" borderId="0" xfId="0" applyFont="1" applyFill="1" applyBorder="1" applyAlignment="1">
      <alignment horizontal="center"/>
    </xf>
    <xf numFmtId="0" fontId="3" fillId="7" borderId="0" xfId="0" applyFont="1" applyFill="1" applyBorder="1" applyAlignment="1">
      <alignment horizontal="right"/>
    </xf>
    <xf numFmtId="165" fontId="3" fillId="7" borderId="0" xfId="1" applyNumberFormat="1" applyFont="1" applyFill="1" applyBorder="1" applyAlignment="1">
      <alignment horizontal="right"/>
    </xf>
    <xf numFmtId="169" fontId="3" fillId="7" borderId="0" xfId="0" applyNumberFormat="1" applyFont="1" applyFill="1" applyBorder="1" applyAlignment="1">
      <alignment horizontal="right"/>
    </xf>
    <xf numFmtId="0" fontId="14" fillId="2" borderId="0" xfId="0" applyFont="1" applyFill="1" applyAlignment="1">
      <alignment horizontal="center"/>
    </xf>
    <xf numFmtId="0" fontId="10" fillId="7" borderId="0" xfId="0" applyFont="1" applyFill="1"/>
    <xf numFmtId="169" fontId="10" fillId="7" borderId="12" xfId="0" applyNumberFormat="1" applyFont="1" applyFill="1" applyBorder="1" applyAlignment="1"/>
    <xf numFmtId="167" fontId="10" fillId="7" borderId="13" xfId="4" applyNumberFormat="1" applyFont="1" applyFill="1" applyBorder="1" applyAlignment="1">
      <alignment horizontal="center"/>
    </xf>
    <xf numFmtId="0" fontId="10" fillId="7" borderId="36" xfId="0" applyNumberFormat="1" applyFont="1" applyFill="1" applyBorder="1" applyAlignment="1">
      <alignment horizontal="center"/>
    </xf>
    <xf numFmtId="9" fontId="1" fillId="7" borderId="36" xfId="0" applyNumberFormat="1" applyFont="1" applyFill="1" applyBorder="1" applyAlignment="1">
      <alignment horizontal="center"/>
    </xf>
    <xf numFmtId="0" fontId="10" fillId="7" borderId="13" xfId="0" applyNumberFormat="1" applyFont="1" applyFill="1" applyBorder="1" applyAlignment="1">
      <alignment horizontal="center"/>
    </xf>
    <xf numFmtId="165" fontId="11" fillId="7" borderId="11" xfId="0" applyNumberFormat="1" applyFont="1" applyFill="1" applyBorder="1" applyAlignment="1">
      <alignment horizontal="center"/>
    </xf>
    <xf numFmtId="169" fontId="11" fillId="7" borderId="2" xfId="1" applyNumberFormat="1" applyFont="1" applyFill="1" applyBorder="1" applyAlignment="1">
      <alignment horizontal="right"/>
    </xf>
    <xf numFmtId="0" fontId="11" fillId="2" borderId="0" xfId="0" applyFont="1" applyFill="1" applyBorder="1" applyAlignment="1">
      <alignment horizontal="left" wrapText="1"/>
    </xf>
    <xf numFmtId="169" fontId="10" fillId="8" borderId="23" xfId="1" applyNumberFormat="1" applyFont="1" applyFill="1" applyBorder="1" applyAlignment="1">
      <alignment horizontal="right"/>
    </xf>
    <xf numFmtId="165" fontId="10" fillId="8" borderId="6" xfId="0" applyNumberFormat="1" applyFont="1" applyFill="1" applyBorder="1" applyAlignment="1">
      <alignment horizontal="center"/>
    </xf>
    <xf numFmtId="0" fontId="11" fillId="8" borderId="12" xfId="0" applyFont="1" applyFill="1" applyBorder="1"/>
    <xf numFmtId="0" fontId="11" fillId="8" borderId="12" xfId="0" applyFont="1" applyFill="1" applyBorder="1" applyAlignment="1">
      <alignment vertical="center" wrapText="1"/>
    </xf>
    <xf numFmtId="0" fontId="10" fillId="8" borderId="12" xfId="0" applyNumberFormat="1" applyFont="1" applyFill="1" applyBorder="1" applyAlignment="1">
      <alignment horizontal="center"/>
    </xf>
    <xf numFmtId="0" fontId="10" fillId="8" borderId="12" xfId="0" applyFont="1" applyFill="1" applyBorder="1" applyAlignment="1">
      <alignment horizontal="center"/>
    </xf>
    <xf numFmtId="169" fontId="10" fillId="8" borderId="12" xfId="0" applyNumberFormat="1" applyFont="1" applyFill="1" applyBorder="1" applyAlignment="1"/>
    <xf numFmtId="165" fontId="10" fillId="8" borderId="1" xfId="1" applyNumberFormat="1" applyFont="1" applyFill="1" applyBorder="1"/>
    <xf numFmtId="165" fontId="10" fillId="8" borderId="2" xfId="1" applyNumberFormat="1" applyFont="1" applyFill="1" applyBorder="1"/>
    <xf numFmtId="165" fontId="10" fillId="8" borderId="3" xfId="1" applyNumberFormat="1" applyFont="1" applyFill="1" applyBorder="1"/>
    <xf numFmtId="0" fontId="1" fillId="8" borderId="33" xfId="0" applyFont="1" applyFill="1" applyBorder="1" applyAlignment="1">
      <alignment horizontal="right"/>
    </xf>
    <xf numFmtId="0" fontId="1" fillId="8" borderId="20" xfId="0" applyFont="1" applyFill="1" applyBorder="1" applyAlignment="1">
      <alignment horizontal="right"/>
    </xf>
    <xf numFmtId="165" fontId="10" fillId="8" borderId="21" xfId="1" applyNumberFormat="1" applyFont="1" applyFill="1" applyBorder="1"/>
    <xf numFmtId="0" fontId="1" fillId="8" borderId="12" xfId="0" applyFont="1" applyFill="1" applyBorder="1" applyAlignment="1">
      <alignment horizontal="right"/>
    </xf>
    <xf numFmtId="0" fontId="1" fillId="8" borderId="14" xfId="0" applyFont="1" applyFill="1" applyBorder="1" applyAlignment="1">
      <alignment horizontal="right"/>
    </xf>
    <xf numFmtId="165" fontId="10" fillId="8" borderId="22" xfId="1" applyNumberFormat="1" applyFont="1" applyFill="1" applyBorder="1"/>
    <xf numFmtId="165" fontId="10" fillId="8" borderId="23" xfId="1" applyNumberFormat="1" applyFont="1" applyFill="1" applyBorder="1"/>
    <xf numFmtId="0" fontId="1" fillId="8" borderId="12" xfId="0" applyFont="1" applyFill="1" applyBorder="1" applyAlignment="1">
      <alignment horizontal="right" wrapText="1"/>
    </xf>
    <xf numFmtId="0" fontId="1" fillId="8" borderId="14" xfId="0" applyFont="1" applyFill="1" applyBorder="1" applyAlignment="1">
      <alignment horizontal="right" wrapText="1"/>
    </xf>
    <xf numFmtId="0" fontId="3" fillId="8" borderId="12" xfId="0" applyFont="1" applyFill="1" applyBorder="1" applyAlignment="1">
      <alignment horizontal="right"/>
    </xf>
    <xf numFmtId="0" fontId="3" fillId="8" borderId="14" xfId="0" applyFont="1" applyFill="1" applyBorder="1" applyAlignment="1">
      <alignment horizontal="right"/>
    </xf>
    <xf numFmtId="0" fontId="11" fillId="8" borderId="14" xfId="0" applyFont="1" applyFill="1" applyBorder="1"/>
    <xf numFmtId="0" fontId="11" fillId="8" borderId="16" xfId="0" applyFont="1" applyFill="1" applyBorder="1"/>
    <xf numFmtId="0" fontId="11" fillId="8" borderId="15" xfId="0" applyFont="1" applyFill="1" applyBorder="1"/>
    <xf numFmtId="165" fontId="10" fillId="8" borderId="25" xfId="1" applyNumberFormat="1" applyFont="1" applyFill="1" applyBorder="1"/>
    <xf numFmtId="165" fontId="10" fillId="8" borderId="17" xfId="1" applyNumberFormat="1" applyFont="1" applyFill="1" applyBorder="1"/>
    <xf numFmtId="165" fontId="10" fillId="8" borderId="24" xfId="1" applyNumberFormat="1" applyFont="1" applyFill="1" applyBorder="1"/>
    <xf numFmtId="165" fontId="10" fillId="8" borderId="18" xfId="1" applyNumberFormat="1" applyFont="1" applyFill="1" applyBorder="1"/>
    <xf numFmtId="169" fontId="10" fillId="8" borderId="1" xfId="1" applyNumberFormat="1" applyFont="1" applyFill="1" applyBorder="1"/>
    <xf numFmtId="169" fontId="10" fillId="8" borderId="23" xfId="1" applyNumberFormat="1" applyFont="1" applyFill="1" applyBorder="1"/>
    <xf numFmtId="169" fontId="10" fillId="8" borderId="2" xfId="1" applyNumberFormat="1" applyFont="1" applyFill="1" applyBorder="1"/>
    <xf numFmtId="169" fontId="10" fillId="8" borderId="11" xfId="1" applyNumberFormat="1" applyFont="1" applyFill="1" applyBorder="1"/>
    <xf numFmtId="0" fontId="25" fillId="8" borderId="43" xfId="0" applyFont="1" applyFill="1" applyBorder="1" applyAlignment="1">
      <alignment vertical="center"/>
    </xf>
    <xf numFmtId="0" fontId="25" fillId="7" borderId="43" xfId="0" applyFont="1" applyFill="1" applyBorder="1" applyAlignment="1">
      <alignment vertical="center"/>
    </xf>
    <xf numFmtId="0" fontId="34" fillId="2" borderId="0" xfId="0" applyFont="1" applyFill="1" applyBorder="1" applyAlignment="1">
      <alignment horizontal="left"/>
    </xf>
    <xf numFmtId="0" fontId="3" fillId="2" borderId="0" xfId="0" applyFont="1" applyFill="1" applyAlignment="1">
      <alignment horizontal="center" wrapText="1"/>
    </xf>
    <xf numFmtId="0" fontId="10" fillId="7" borderId="0" xfId="0" applyFont="1" applyFill="1" applyAlignment="1">
      <alignment horizontal="center"/>
    </xf>
    <xf numFmtId="1" fontId="1" fillId="7" borderId="23" xfId="0" applyNumberFormat="1" applyFont="1" applyFill="1" applyBorder="1" applyAlignment="1">
      <alignment horizontal="right"/>
    </xf>
    <xf numFmtId="1" fontId="1" fillId="7" borderId="1" xfId="0" applyNumberFormat="1" applyFont="1" applyFill="1" applyBorder="1" applyAlignment="1">
      <alignment horizontal="right"/>
    </xf>
    <xf numFmtId="1" fontId="1" fillId="7" borderId="2" xfId="0" applyNumberFormat="1" applyFont="1" applyFill="1" applyBorder="1" applyAlignment="1">
      <alignment horizontal="right"/>
    </xf>
    <xf numFmtId="165" fontId="10" fillId="8" borderId="6" xfId="1" applyNumberFormat="1" applyFont="1" applyFill="1" applyBorder="1" applyAlignment="1">
      <alignment horizontal="center"/>
    </xf>
    <xf numFmtId="0" fontId="11" fillId="8" borderId="12" xfId="0" applyFont="1" applyFill="1" applyBorder="1" applyAlignment="1">
      <alignment horizontal="right"/>
    </xf>
    <xf numFmtId="0" fontId="11" fillId="8" borderId="14" xfId="0" applyFont="1" applyFill="1" applyBorder="1" applyAlignment="1">
      <alignment horizontal="right" vertical="center"/>
    </xf>
    <xf numFmtId="0" fontId="10" fillId="2" borderId="0" xfId="0"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6" fillId="2" borderId="0" xfId="0" applyFont="1" applyFill="1" applyAlignment="1">
      <alignment horizontal="left" vertical="center" wrapText="1"/>
    </xf>
    <xf numFmtId="0" fontId="11" fillId="7" borderId="19" xfId="0" applyFont="1" applyFill="1" applyBorder="1" applyAlignment="1">
      <alignment horizontal="center"/>
    </xf>
    <xf numFmtId="0" fontId="10" fillId="2" borderId="30"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1" xfId="0" applyFont="1" applyFill="1" applyBorder="1" applyAlignment="1">
      <alignment horizontal="center"/>
    </xf>
    <xf numFmtId="0" fontId="11" fillId="2" borderId="30" xfId="0" applyFont="1" applyFill="1" applyBorder="1" applyAlignment="1"/>
    <xf numFmtId="0" fontId="10" fillId="2" borderId="0" xfId="0" applyFont="1" applyFill="1" applyBorder="1" applyAlignment="1">
      <alignment horizontal="right" wrapText="1"/>
    </xf>
    <xf numFmtId="0" fontId="10" fillId="2" borderId="36" xfId="0" applyFont="1" applyFill="1" applyBorder="1" applyAlignment="1">
      <alignment horizontal="right" wrapText="1"/>
    </xf>
    <xf numFmtId="0" fontId="11" fillId="8" borderId="20" xfId="0" applyFont="1" applyFill="1" applyBorder="1" applyAlignment="1">
      <alignment horizontal="center"/>
    </xf>
    <xf numFmtId="168" fontId="12" fillId="8" borderId="14" xfId="0" applyNumberFormat="1" applyFont="1" applyFill="1" applyBorder="1" applyAlignment="1">
      <alignment horizontal="left"/>
    </xf>
    <xf numFmtId="168" fontId="10" fillId="8" borderId="14" xfId="0" applyNumberFormat="1" applyFont="1" applyFill="1" applyBorder="1" applyAlignment="1">
      <alignment horizontal="left"/>
    </xf>
    <xf numFmtId="0" fontId="11" fillId="8" borderId="14" xfId="0" applyFont="1" applyFill="1" applyBorder="1" applyAlignment="1">
      <alignment horizontal="left"/>
    </xf>
    <xf numFmtId="0" fontId="10" fillId="8" borderId="14" xfId="0" applyFont="1" applyFill="1" applyBorder="1" applyAlignment="1">
      <alignment horizontal="left"/>
    </xf>
    <xf numFmtId="0" fontId="9" fillId="8" borderId="15" xfId="3" applyFill="1" applyBorder="1" applyAlignment="1" applyProtection="1">
      <alignment horizontal="left"/>
    </xf>
    <xf numFmtId="0" fontId="10" fillId="8" borderId="15" xfId="0" applyFont="1" applyFill="1" applyBorder="1" applyAlignment="1">
      <alignment horizontal="left"/>
    </xf>
    <xf numFmtId="0" fontId="11" fillId="0" borderId="34" xfId="0" applyFont="1" applyBorder="1" applyAlignment="1">
      <alignment horizontal="center" wrapText="1"/>
    </xf>
    <xf numFmtId="0" fontId="11" fillId="0" borderId="7" xfId="0" applyFont="1" applyBorder="1" applyAlignment="1">
      <alignment horizontal="center" wrapText="1"/>
    </xf>
    <xf numFmtId="0" fontId="11" fillId="0" borderId="35" xfId="0" applyFont="1" applyBorder="1" applyAlignment="1">
      <alignment horizontal="center" wrapText="1"/>
    </xf>
    <xf numFmtId="0" fontId="11" fillId="2" borderId="34" xfId="0" applyFont="1" applyFill="1" applyBorder="1" applyAlignment="1">
      <alignment horizontal="center"/>
    </xf>
    <xf numFmtId="0" fontId="11" fillId="2" borderId="7" xfId="0" applyFont="1" applyFill="1" applyBorder="1" applyAlignment="1">
      <alignment horizontal="center"/>
    </xf>
    <xf numFmtId="0" fontId="11" fillId="2" borderId="35" xfId="0" applyFont="1" applyFill="1" applyBorder="1" applyAlignment="1">
      <alignment horizontal="center"/>
    </xf>
    <xf numFmtId="168" fontId="10" fillId="8" borderId="14" xfId="0" applyNumberFormat="1" applyFont="1" applyFill="1" applyBorder="1" applyAlignment="1">
      <alignment horizontal="center"/>
    </xf>
    <xf numFmtId="0" fontId="10" fillId="8" borderId="14" xfId="0" applyFont="1" applyFill="1" applyBorder="1" applyAlignment="1">
      <alignment horizontal="center"/>
    </xf>
    <xf numFmtId="0" fontId="9" fillId="8" borderId="15" xfId="3" applyFill="1" applyBorder="1" applyAlignment="1" applyProtection="1">
      <alignment horizontal="center"/>
    </xf>
    <xf numFmtId="0" fontId="10" fillId="8" borderId="15" xfId="0" applyFont="1" applyFill="1" applyBorder="1" applyAlignment="1">
      <alignment horizontal="center"/>
    </xf>
    <xf numFmtId="0" fontId="1" fillId="2" borderId="0" xfId="0" applyFont="1" applyFill="1" applyBorder="1" applyAlignment="1">
      <alignment horizontal="right" wrapText="1"/>
    </xf>
    <xf numFmtId="0" fontId="11" fillId="7" borderId="10" xfId="0" applyFont="1" applyFill="1" applyBorder="1" applyAlignment="1">
      <alignment horizontal="center"/>
    </xf>
    <xf numFmtId="0" fontId="10" fillId="7" borderId="1" xfId="0" applyFont="1" applyFill="1" applyBorder="1" applyAlignment="1"/>
    <xf numFmtId="0" fontId="10" fillId="7" borderId="17" xfId="0" applyFont="1" applyFill="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6" fillId="2" borderId="0" xfId="0" applyFont="1" applyFill="1" applyAlignment="1">
      <alignment horizontal="left" vertical="center" wrapText="1"/>
    </xf>
    <xf numFmtId="0" fontId="0" fillId="2" borderId="0" xfId="0" applyFill="1" applyAlignment="1">
      <alignment wrapText="1"/>
    </xf>
    <xf numFmtId="0" fontId="3" fillId="2" borderId="31" xfId="0" applyFont="1" applyFill="1" applyBorder="1" applyAlignment="1">
      <alignment horizontal="left"/>
    </xf>
    <xf numFmtId="165" fontId="10" fillId="8" borderId="24" xfId="1" applyNumberFormat="1" applyFont="1" applyFill="1" applyBorder="1" applyAlignment="1">
      <alignment horizontal="center"/>
    </xf>
    <xf numFmtId="165" fontId="10" fillId="8" borderId="14" xfId="1" applyNumberFormat="1" applyFont="1" applyFill="1" applyBorder="1" applyAlignment="1">
      <alignment horizontal="center"/>
    </xf>
    <xf numFmtId="165" fontId="10" fillId="8" borderId="6" xfId="1" applyNumberFormat="1" applyFont="1" applyFill="1" applyBorder="1" applyAlignment="1">
      <alignment horizontal="center"/>
    </xf>
    <xf numFmtId="0" fontId="11" fillId="7" borderId="11" xfId="0" applyFont="1" applyFill="1" applyBorder="1" applyAlignment="1">
      <alignment horizontal="center"/>
    </xf>
    <xf numFmtId="0" fontId="10" fillId="7" borderId="2" xfId="0" applyFont="1" applyFill="1" applyBorder="1" applyAlignment="1">
      <alignment horizontal="center"/>
    </xf>
    <xf numFmtId="0" fontId="10" fillId="7" borderId="18" xfId="0" applyFont="1" applyFill="1" applyBorder="1" applyAlignment="1">
      <alignment horizontal="center"/>
    </xf>
    <xf numFmtId="165" fontId="10" fillId="8" borderId="18" xfId="1" applyNumberFormat="1" applyFont="1" applyFill="1" applyBorder="1" applyAlignment="1">
      <alignment horizontal="center"/>
    </xf>
    <xf numFmtId="165" fontId="10" fillId="8" borderId="15" xfId="1" applyNumberFormat="1" applyFont="1" applyFill="1" applyBorder="1" applyAlignment="1">
      <alignment horizontal="center"/>
    </xf>
    <xf numFmtId="165" fontId="10" fillId="8" borderId="11" xfId="1" applyNumberFormat="1" applyFont="1" applyFill="1" applyBorder="1" applyAlignment="1">
      <alignment horizontal="center"/>
    </xf>
    <xf numFmtId="0" fontId="14" fillId="2" borderId="31" xfId="0" applyFont="1" applyFill="1" applyBorder="1" applyAlignment="1">
      <alignment horizontal="center"/>
    </xf>
    <xf numFmtId="165" fontId="10" fillId="8" borderId="17" xfId="1" applyNumberFormat="1" applyFont="1" applyFill="1" applyBorder="1" applyAlignment="1">
      <alignment horizontal="center"/>
    </xf>
    <xf numFmtId="165" fontId="10" fillId="8" borderId="20" xfId="1" applyNumberFormat="1" applyFont="1" applyFill="1" applyBorder="1" applyAlignment="1">
      <alignment horizontal="center"/>
    </xf>
    <xf numFmtId="165" fontId="10" fillId="8" borderId="10" xfId="1" applyNumberFormat="1" applyFont="1" applyFill="1" applyBorder="1" applyAlignment="1">
      <alignment horizontal="center"/>
    </xf>
    <xf numFmtId="0" fontId="11" fillId="9" borderId="20" xfId="0" applyFont="1" applyFill="1" applyBorder="1" applyAlignment="1">
      <alignment horizontal="left"/>
    </xf>
    <xf numFmtId="0" fontId="11" fillId="9" borderId="20" xfId="0" applyFont="1" applyFill="1" applyBorder="1" applyAlignment="1"/>
    <xf numFmtId="14" fontId="10" fillId="9" borderId="14" xfId="0" applyNumberFormat="1" applyFont="1" applyFill="1" applyBorder="1" applyAlignment="1">
      <alignment horizontal="left"/>
    </xf>
    <xf numFmtId="0" fontId="10" fillId="9" borderId="14" xfId="0" applyFont="1" applyFill="1" applyBorder="1" applyAlignment="1"/>
    <xf numFmtId="0" fontId="12" fillId="2" borderId="0" xfId="0" applyNumberFormat="1" applyFont="1" applyFill="1" applyBorder="1"/>
    <xf numFmtId="0" fontId="16" fillId="2" borderId="0" xfId="0" applyFont="1" applyFill="1" applyBorder="1" applyAlignment="1">
      <alignment horizontal="left" vertical="center"/>
    </xf>
    <xf numFmtId="0" fontId="0" fillId="2" borderId="0" xfId="0" applyFont="1" applyFill="1" applyBorder="1" applyAlignment="1"/>
    <xf numFmtId="0" fontId="10" fillId="9" borderId="14" xfId="0" applyFont="1" applyFill="1" applyBorder="1" applyAlignment="1">
      <alignment horizontal="left"/>
    </xf>
    <xf numFmtId="0" fontId="10" fillId="2" borderId="0" xfId="0" applyNumberFormat="1" applyFont="1" applyFill="1" applyBorder="1"/>
    <xf numFmtId="0" fontId="9" fillId="9" borderId="15" xfId="3" applyFill="1" applyBorder="1" applyAlignment="1" applyProtection="1">
      <alignment horizontal="left"/>
    </xf>
    <xf numFmtId="0" fontId="10" fillId="9" borderId="15" xfId="0" applyFont="1" applyFill="1" applyBorder="1" applyAlignment="1"/>
    <xf numFmtId="0" fontId="11" fillId="2" borderId="44" xfId="0" applyFont="1" applyFill="1" applyBorder="1" applyAlignment="1">
      <alignment horizontal="center"/>
    </xf>
    <xf numFmtId="0" fontId="11" fillId="2" borderId="19" xfId="0" applyFont="1" applyFill="1" applyBorder="1" applyAlignment="1">
      <alignment horizontal="center"/>
    </xf>
    <xf numFmtId="0" fontId="11" fillId="2" borderId="45" xfId="0" applyFont="1" applyFill="1" applyBorder="1" applyAlignment="1">
      <alignment horizontal="center"/>
    </xf>
    <xf numFmtId="0" fontId="17" fillId="2" borderId="0" xfId="0" applyFont="1" applyFill="1" applyAlignment="1">
      <alignment horizontal="right" vertical="center"/>
    </xf>
    <xf numFmtId="0" fontId="18" fillId="2" borderId="0" xfId="0" applyNumberFormat="1" applyFont="1" applyFill="1" applyBorder="1"/>
    <xf numFmtId="0" fontId="11" fillId="0" borderId="44" xfId="0" applyFont="1" applyBorder="1" applyAlignment="1">
      <alignment horizontal="center" wrapText="1"/>
    </xf>
    <xf numFmtId="0" fontId="11" fillId="0" borderId="19" xfId="0" applyFont="1" applyBorder="1" applyAlignment="1">
      <alignment horizontal="center" wrapText="1"/>
    </xf>
    <xf numFmtId="0" fontId="11" fillId="0" borderId="45" xfId="0" applyFont="1" applyBorder="1" applyAlignment="1">
      <alignment horizontal="center" wrapText="1"/>
    </xf>
    <xf numFmtId="3" fontId="10" fillId="9" borderId="5" xfId="0" applyNumberFormat="1" applyFont="1" applyFill="1" applyBorder="1" applyAlignment="1"/>
    <xf numFmtId="3" fontId="10" fillId="9" borderId="14" xfId="0" applyNumberFormat="1" applyFont="1" applyFill="1" applyBorder="1" applyAlignment="1"/>
    <xf numFmtId="3" fontId="10" fillId="10" borderId="14" xfId="0" applyNumberFormat="1" applyFont="1" applyFill="1" applyBorder="1" applyAlignment="1"/>
    <xf numFmtId="9" fontId="1" fillId="10" borderId="14" xfId="0" applyNumberFormat="1" applyFont="1" applyFill="1" applyBorder="1" applyAlignment="1"/>
    <xf numFmtId="0" fontId="1" fillId="2" borderId="0" xfId="0" applyFont="1" applyFill="1" applyBorder="1" applyAlignment="1">
      <alignment horizontal="right"/>
    </xf>
    <xf numFmtId="3" fontId="10" fillId="10" borderId="46" xfId="0" applyNumberFormat="1" applyFont="1" applyFill="1" applyBorder="1" applyAlignment="1"/>
    <xf numFmtId="3" fontId="10" fillId="0" borderId="0" xfId="0" applyNumberFormat="1" applyFont="1" applyFill="1" applyBorder="1" applyAlignment="1"/>
    <xf numFmtId="0" fontId="16" fillId="2" borderId="0" xfId="0" applyFont="1" applyFill="1" applyAlignment="1">
      <alignment horizontal="left" wrapText="1"/>
    </xf>
    <xf numFmtId="0" fontId="10" fillId="0" borderId="0" xfId="0" applyFont="1" applyAlignment="1"/>
    <xf numFmtId="0" fontId="13" fillId="2" borderId="0" xfId="0" applyFont="1" applyFill="1" applyBorder="1" applyAlignment="1">
      <alignment horizontal="center" vertical="center" wrapText="1"/>
    </xf>
    <xf numFmtId="165" fontId="10" fillId="10" borderId="10" xfId="1" applyNumberFormat="1" applyFont="1" applyFill="1" applyBorder="1"/>
    <xf numFmtId="165" fontId="10" fillId="10" borderId="1" xfId="1" applyNumberFormat="1" applyFont="1" applyFill="1" applyBorder="1"/>
    <xf numFmtId="165" fontId="10" fillId="10" borderId="17" xfId="1" applyNumberFormat="1" applyFont="1" applyFill="1" applyBorder="1"/>
    <xf numFmtId="165" fontId="10" fillId="10" borderId="11" xfId="1" applyNumberFormat="1" applyFont="1" applyFill="1" applyBorder="1"/>
    <xf numFmtId="165" fontId="10" fillId="10" borderId="2" xfId="1" applyNumberFormat="1" applyFont="1" applyFill="1" applyBorder="1"/>
    <xf numFmtId="165" fontId="10" fillId="10" borderId="9" xfId="1" applyNumberFormat="1" applyFont="1" applyFill="1" applyBorder="1"/>
    <xf numFmtId="165" fontId="10" fillId="10" borderId="3" xfId="1" applyNumberFormat="1" applyFont="1" applyFill="1" applyBorder="1"/>
    <xf numFmtId="165" fontId="10" fillId="10" borderId="8" xfId="1" applyNumberFormat="1" applyFont="1" applyFill="1" applyBorder="1"/>
    <xf numFmtId="0" fontId="11" fillId="10" borderId="10" xfId="0" applyFont="1" applyFill="1" applyBorder="1" applyAlignment="1">
      <alignment horizontal="center"/>
    </xf>
    <xf numFmtId="0" fontId="10" fillId="0" borderId="1" xfId="0" applyFont="1" applyBorder="1" applyAlignment="1"/>
    <xf numFmtId="0" fontId="10" fillId="0" borderId="17" xfId="0" applyFont="1" applyBorder="1" applyAlignment="1"/>
    <xf numFmtId="0" fontId="1" fillId="9" borderId="20" xfId="0" applyFont="1" applyFill="1" applyBorder="1" applyAlignment="1">
      <alignment horizontal="right"/>
    </xf>
    <xf numFmtId="165" fontId="10" fillId="9" borderId="21" xfId="1" applyNumberFormat="1" applyFont="1" applyFill="1" applyBorder="1"/>
    <xf numFmtId="165" fontId="10" fillId="9" borderId="1" xfId="1" applyNumberFormat="1" applyFont="1" applyFill="1" applyBorder="1"/>
    <xf numFmtId="165" fontId="10" fillId="9" borderId="17" xfId="1" applyNumberFormat="1" applyFont="1" applyFill="1" applyBorder="1"/>
    <xf numFmtId="0" fontId="1" fillId="9" borderId="14" xfId="0" applyFont="1" applyFill="1" applyBorder="1" applyAlignment="1">
      <alignment horizontal="right"/>
    </xf>
    <xf numFmtId="165" fontId="10" fillId="9" borderId="22" xfId="1" applyNumberFormat="1" applyFont="1" applyFill="1" applyBorder="1"/>
    <xf numFmtId="165" fontId="10" fillId="9" borderId="23" xfId="1" applyNumberFormat="1" applyFont="1" applyFill="1" applyBorder="1"/>
    <xf numFmtId="165" fontId="10" fillId="9" borderId="24" xfId="1" applyNumberFormat="1" applyFont="1" applyFill="1" applyBorder="1"/>
    <xf numFmtId="0" fontId="1" fillId="9" borderId="14" xfId="0" applyFont="1" applyFill="1" applyBorder="1" applyAlignment="1">
      <alignment horizontal="right" wrapText="1"/>
    </xf>
    <xf numFmtId="0" fontId="3" fillId="9" borderId="14" xfId="0" applyFont="1" applyFill="1" applyBorder="1" applyAlignment="1">
      <alignment horizontal="right"/>
    </xf>
    <xf numFmtId="0" fontId="11" fillId="9" borderId="14" xfId="0" applyFont="1" applyFill="1" applyBorder="1"/>
    <xf numFmtId="0" fontId="11" fillId="9" borderId="15" xfId="0" applyFont="1" applyFill="1" applyBorder="1"/>
    <xf numFmtId="165" fontId="10" fillId="9" borderId="25" xfId="1" applyNumberFormat="1" applyFont="1" applyFill="1" applyBorder="1"/>
    <xf numFmtId="165" fontId="10" fillId="9" borderId="2" xfId="1" applyNumberFormat="1" applyFont="1" applyFill="1" applyBorder="1"/>
    <xf numFmtId="165" fontId="10" fillId="9" borderId="18" xfId="1" applyNumberFormat="1" applyFont="1" applyFill="1" applyBorder="1"/>
    <xf numFmtId="0" fontId="35" fillId="9" borderId="12" xfId="0" applyFont="1" applyFill="1" applyBorder="1"/>
    <xf numFmtId="165" fontId="36" fillId="9" borderId="10" xfId="1" applyNumberFormat="1" applyFont="1" applyFill="1" applyBorder="1" applyAlignment="1">
      <alignment horizontal="center"/>
    </xf>
    <xf numFmtId="165" fontId="36" fillId="9" borderId="6" xfId="1" applyNumberFormat="1" applyFont="1" applyFill="1" applyBorder="1" applyAlignment="1">
      <alignment horizontal="center"/>
    </xf>
    <xf numFmtId="0" fontId="10" fillId="9" borderId="12" xfId="0" applyFont="1" applyFill="1" applyBorder="1"/>
    <xf numFmtId="165" fontId="10" fillId="9" borderId="6" xfId="1" applyNumberFormat="1" applyFont="1" applyFill="1" applyBorder="1"/>
    <xf numFmtId="0" fontId="11" fillId="9" borderId="12" xfId="0" applyFont="1" applyFill="1" applyBorder="1"/>
    <xf numFmtId="0" fontId="11" fillId="9" borderId="47" xfId="0" applyFont="1" applyFill="1" applyBorder="1"/>
    <xf numFmtId="0" fontId="11" fillId="9" borderId="16" xfId="0" applyFont="1" applyFill="1" applyBorder="1"/>
    <xf numFmtId="165" fontId="10" fillId="9" borderId="11" xfId="1" applyNumberFormat="1" applyFont="1" applyFill="1" applyBorder="1"/>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0</xdr:colOff>
      <xdr:row>97</xdr:row>
      <xdr:rowOff>0</xdr:rowOff>
    </xdr:from>
    <xdr:to>
      <xdr:col>5</xdr:col>
      <xdr:colOff>643203</xdr:colOff>
      <xdr:row>127</xdr:row>
      <xdr:rowOff>38100</xdr:rowOff>
    </xdr:to>
    <xdr:sp macro="" textlink="">
      <xdr:nvSpPr>
        <xdr:cNvPr id="2" name="TextBox 1"/>
        <xdr:cNvSpPr txBox="1"/>
      </xdr:nvSpPr>
      <xdr:spPr>
        <a:xfrm>
          <a:off x="190500" y="19691350"/>
          <a:ext cx="5653353" cy="49276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6</xdr:col>
      <xdr:colOff>0</xdr:colOff>
      <xdr:row>97</xdr:row>
      <xdr:rowOff>0</xdr:rowOff>
    </xdr:from>
    <xdr:to>
      <xdr:col>12</xdr:col>
      <xdr:colOff>886469</xdr:colOff>
      <xdr:row>127</xdr:row>
      <xdr:rowOff>38100</xdr:rowOff>
    </xdr:to>
    <xdr:sp macro="" textlink="">
      <xdr:nvSpPr>
        <xdr:cNvPr id="3" name="TextBox 2"/>
        <xdr:cNvSpPr txBox="1"/>
      </xdr:nvSpPr>
      <xdr:spPr>
        <a:xfrm>
          <a:off x="6146800" y="19691350"/>
          <a:ext cx="5896619" cy="49276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5</xdr:col>
      <xdr:colOff>544829</xdr:colOff>
      <xdr:row>0</xdr:row>
      <xdr:rowOff>140968</xdr:rowOff>
    </xdr:from>
    <xdr:to>
      <xdr:col>11</xdr:col>
      <xdr:colOff>1037633</xdr:colOff>
      <xdr:row>23</xdr:row>
      <xdr:rowOff>49605</xdr:rowOff>
    </xdr:to>
    <xdr:sp macro="" textlink="">
      <xdr:nvSpPr>
        <xdr:cNvPr id="4" name="TextBox 3"/>
        <xdr:cNvSpPr txBox="1"/>
      </xdr:nvSpPr>
      <xdr:spPr>
        <a:xfrm>
          <a:off x="5745479" y="140968"/>
          <a:ext cx="5293404" cy="44361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Reporting Year:</a:t>
          </a:r>
          <a:endParaRPr lang="en-US" sz="1000">
            <a:solidFill>
              <a:schemeClr val="dk1"/>
            </a:solidFill>
            <a:effectLst/>
            <a:latin typeface="Arial" pitchFamily="34" charset="0"/>
            <a:ea typeface="+mn-ea"/>
            <a:cs typeface="Arial" pitchFamily="34" charset="0"/>
          </a:endParaRPr>
        </a:p>
        <a:p>
          <a:pPr>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2013 for the purpose of meeting its Energy Independence Act (EIA) renewables target for 2013. The actual resources and RECs used to comply with  the 2013 EIA target may vary from those reported here. Utilities will report in June of 2015 on the actual results for 2013.</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2013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 only to certain utilities that are not growing and not buying new non-renewable resources.</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2013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twoCellAnchor>
    <xdr:from>
      <xdr:col>1</xdr:col>
      <xdr:colOff>2637155</xdr:colOff>
      <xdr:row>10</xdr:row>
      <xdr:rowOff>38100</xdr:rowOff>
    </xdr:from>
    <xdr:to>
      <xdr:col>2</xdr:col>
      <xdr:colOff>36465</xdr:colOff>
      <xdr:row>10</xdr:row>
      <xdr:rowOff>190500</xdr:rowOff>
    </xdr:to>
    <xdr:sp macro="" textlink="">
      <xdr:nvSpPr>
        <xdr:cNvPr id="5" name="Rectangle 4"/>
        <xdr:cNvSpPr/>
      </xdr:nvSpPr>
      <xdr:spPr>
        <a:xfrm>
          <a:off x="2827655" y="1968500"/>
          <a:ext cx="16156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1</xdr:col>
      <xdr:colOff>2621280</xdr:colOff>
      <xdr:row>11</xdr:row>
      <xdr:rowOff>38100</xdr:rowOff>
    </xdr:from>
    <xdr:to>
      <xdr:col>2</xdr:col>
      <xdr:colOff>8716</xdr:colOff>
      <xdr:row>11</xdr:row>
      <xdr:rowOff>190500</xdr:rowOff>
    </xdr:to>
    <xdr:sp macro="" textlink="">
      <xdr:nvSpPr>
        <xdr:cNvPr id="6" name="Rectangle 5"/>
        <xdr:cNvSpPr/>
      </xdr:nvSpPr>
      <xdr:spPr>
        <a:xfrm>
          <a:off x="2811780" y="2197100"/>
          <a:ext cx="149686"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r"/>
          <a:endParaRPr lang="en-US" sz="1100"/>
        </a:p>
      </xdr:txBody>
    </xdr:sp>
    <xdr:clientData/>
  </xdr:twoCellAnchor>
  <xdr:twoCellAnchor>
    <xdr:from>
      <xdr:col>1</xdr:col>
      <xdr:colOff>2621280</xdr:colOff>
      <xdr:row>12</xdr:row>
      <xdr:rowOff>28575</xdr:rowOff>
    </xdr:from>
    <xdr:to>
      <xdr:col>2</xdr:col>
      <xdr:colOff>8716</xdr:colOff>
      <xdr:row>12</xdr:row>
      <xdr:rowOff>180975</xdr:rowOff>
    </xdr:to>
    <xdr:sp macro="" textlink="">
      <xdr:nvSpPr>
        <xdr:cNvPr id="7" name="Rectangle 6"/>
        <xdr:cNvSpPr/>
      </xdr:nvSpPr>
      <xdr:spPr>
        <a:xfrm>
          <a:off x="2811780" y="2409825"/>
          <a:ext cx="149686"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33</xdr:row>
      <xdr:rowOff>1</xdr:rowOff>
    </xdr:from>
    <xdr:to>
      <xdr:col>8</xdr:col>
      <xdr:colOff>76200</xdr:colOff>
      <xdr:row>56</xdr:row>
      <xdr:rowOff>91440</xdr:rowOff>
    </xdr:to>
    <xdr:sp macro="" textlink="">
      <xdr:nvSpPr>
        <xdr:cNvPr id="3" name="TextBox 2"/>
        <xdr:cNvSpPr txBox="1"/>
      </xdr:nvSpPr>
      <xdr:spPr>
        <a:xfrm>
          <a:off x="220980" y="7185661"/>
          <a:ext cx="6995160" cy="3947159"/>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aseline="0">
              <a:solidFill>
                <a:schemeClr val="dk1"/>
              </a:solidFill>
              <a:effectLst/>
              <a:latin typeface="+mn-lt"/>
              <a:ea typeface="+mn-ea"/>
              <a:cs typeface="+mn-cs"/>
            </a:rPr>
            <a:t>The following steps were taken to establish the 10-year potential:</a:t>
          </a:r>
        </a:p>
        <a:p>
          <a:pPr eaLnBrk="1" fontAlgn="auto" latinLnBrk="0" hangingPunct="1"/>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smtClean="0">
              <a:solidFill>
                <a:schemeClr val="dk1"/>
              </a:solidFill>
              <a:latin typeface="+mn-lt"/>
              <a:ea typeface="+mn-ea"/>
              <a:cs typeface="+mn-cs"/>
            </a:rPr>
            <a:t>1) All of the 1,450 of the Council's current energy efficiency measures (Sixth Plan measures) were evaluated to determine which had greater benefits than costs. Some measures were updated with more recent RTF data. </a:t>
          </a:r>
        </a:p>
        <a:p>
          <a:pPr marL="0" marR="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smtClean="0">
              <a:solidFill>
                <a:schemeClr val="dk1"/>
              </a:solidFill>
              <a:latin typeface="+mn-lt"/>
              <a:ea typeface="+mn-ea"/>
              <a:cs typeface="+mn-cs"/>
            </a:rPr>
            <a:t>2) The life-cycle cost analysis was performed using the Council’s PROCOST model. Incremental costs, savings, and lifetimes for each measure were the basis for this analysis. The Council and RTF assumptions were utilized. </a:t>
          </a:r>
        </a:p>
        <a:p>
          <a:pPr marL="0" marR="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smtClean="0">
              <a:solidFill>
                <a:schemeClr val="dk1"/>
              </a:solidFill>
              <a:latin typeface="+mn-lt"/>
              <a:ea typeface="+mn-ea"/>
              <a:cs typeface="+mn-cs"/>
            </a:rPr>
            <a:t>3) A regional, 20-year Mid-C market price forecast for the planning period was created and provided by EES Consulting. </a:t>
          </a:r>
        </a:p>
        <a:p>
          <a:r>
            <a:rPr lang="en-US" sz="1100" b="0" i="0" u="none" strike="noStrike" baseline="0" smtClean="0">
              <a:solidFill>
                <a:schemeClr val="dk1"/>
              </a:solidFill>
              <a:latin typeface="+mn-lt"/>
              <a:ea typeface="+mn-ea"/>
              <a:cs typeface="+mn-cs"/>
            </a:rPr>
            <a:t>	- A “Risk Mitigation” credit of $25/MWh was added to the avoided cost. </a:t>
          </a:r>
        </a:p>
        <a:p>
          <a:pPr marL="0" marR="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smtClean="0">
              <a:solidFill>
                <a:schemeClr val="dk1"/>
              </a:solidFill>
              <a:latin typeface="+mn-lt"/>
              <a:ea typeface="+mn-ea"/>
              <a:cs typeface="+mn-cs"/>
            </a:rPr>
            <a:t>4) The Council's default measure load shapes were used to calculate time of day usage and measure values were weighted based upon peak and off-peak pricing. This was handled using the Council’s PROCOST program so it was handled in the same way as the Power Plan models. 	</a:t>
          </a:r>
        </a:p>
        <a:p>
          <a:pPr marL="0" marR="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smtClean="0">
              <a:solidFill>
                <a:schemeClr val="dk1"/>
              </a:solidFill>
              <a:latin typeface="+mn-lt"/>
              <a:ea typeface="+mn-ea"/>
              <a:cs typeface="+mn-cs"/>
            </a:rPr>
            <a:t>5) Cost analysis was conducted according to the Council's methodology. Capital cost, administrative cost, annual O&amp;M cost and periodic replacement costs were all considered on the cost side. Energy, non-energy, O&amp;M and all other quantifiable benefits were included on the benefits side. The Total Resource Cost (TRC) benefit cost ratio was used to screen measures for cost-effectiveness (I.e., those greater than 1 are cost-effective). 	</a:t>
          </a:r>
        </a:p>
        <a:p>
          <a:pPr marL="0" marR="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smtClean="0">
              <a:solidFill>
                <a:schemeClr val="dk1"/>
              </a:solidFill>
              <a:latin typeface="+mn-lt"/>
              <a:ea typeface="+mn-ea"/>
              <a:cs typeface="+mn-cs"/>
            </a:rPr>
            <a:t>6) Benefits and costs were evaluated using multiple inputs; benefit was then divided by cost. Measures achieving a BC ratio of &gt;1 were tallied. These measures are considered achievable and cost-effective (or “economically achievable”). </a:t>
          </a:r>
        </a:p>
        <a:p>
          <a:pPr marL="0" marR="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smtClean="0">
              <a:solidFill>
                <a:schemeClr val="dk1"/>
              </a:solidFill>
              <a:latin typeface="+mn-lt"/>
              <a:ea typeface="+mn-ea"/>
              <a:cs typeface="+mn-cs"/>
            </a:rPr>
            <a:t>7) Operations and maintenance costs for each measure were accounted for in the total resource cost according to the Council's assumptions. 	</a:t>
          </a:r>
        </a:p>
        <a:p>
          <a:pPr eaLnBrk="1" fontAlgn="auto" latinLnBrk="0" hangingPunct="1"/>
          <a:endParaRPr lang="en-US">
            <a:effectLst/>
          </a:endParaRPr>
        </a:p>
        <a:p>
          <a:r>
            <a:rPr lang="en-US" sz="1100">
              <a:solidFill>
                <a:schemeClr val="dk1"/>
              </a:solidFill>
              <a:effectLst/>
              <a:latin typeface="+mn-lt"/>
              <a:ea typeface="+mn-ea"/>
              <a:cs typeface="+mn-cs"/>
            </a:rPr>
            <a:t>www.ClallamPUD.net</a:t>
          </a:r>
          <a:endParaRPr lang="en-US">
            <a:effectLst/>
          </a:endParaRPr>
        </a:p>
      </xdr:txBody>
    </xdr:sp>
    <xdr:clientData/>
  </xdr:twoCellAnchor>
  <xdr:twoCellAnchor>
    <xdr:from>
      <xdr:col>6</xdr:col>
      <xdr:colOff>781050</xdr:colOff>
      <xdr:row>15</xdr:row>
      <xdr:rowOff>257175</xdr:rowOff>
    </xdr:from>
    <xdr:to>
      <xdr:col>7</xdr:col>
      <xdr:colOff>942975</xdr:colOff>
      <xdr:row>22</xdr:row>
      <xdr:rowOff>28575</xdr:rowOff>
    </xdr:to>
    <xdr:sp macro="" textlink="">
      <xdr:nvSpPr>
        <xdr:cNvPr id="4" name="TextBox 3"/>
        <xdr:cNvSpPr txBox="1"/>
      </xdr:nvSpPr>
      <xdr:spPr>
        <a:xfrm>
          <a:off x="5724525" y="3571875"/>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2015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2015 for the purpose of meeting its Energy Independence Act (EIA) renewables target for 2015. The actual resources and RECs used to comply with the 2015 EIA target may vary from those reported here. Utilities will report in June of 2017 on the actual results for 2015.</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2015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25400</xdr:colOff>
          <xdr:row>8</xdr:row>
          <xdr:rowOff>12700</xdr:rowOff>
        </xdr:from>
        <xdr:to>
          <xdr:col>4</xdr:col>
          <xdr:colOff>571500</xdr:colOff>
          <xdr:row>9</xdr:row>
          <xdr:rowOff>25400</xdr:rowOff>
        </xdr:to>
        <xdr:sp macro="" textlink="">
          <xdr:nvSpPr>
            <xdr:cNvPr id="5448" name="Check Box 328" hidden="1">
              <a:extLst>
                <a:ext uri="{63B3BB69-23CF-44E3-9099-C40C66FF867C}">
                  <a14:compatExt spid="_x0000_s54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25400</xdr:colOff>
          <xdr:row>9</xdr:row>
          <xdr:rowOff>31750</xdr:rowOff>
        </xdr:from>
        <xdr:to>
          <xdr:col>5</xdr:col>
          <xdr:colOff>0</xdr:colOff>
          <xdr:row>10</xdr:row>
          <xdr:rowOff>31750</xdr:rowOff>
        </xdr:to>
        <xdr:sp macro="" textlink="">
          <xdr:nvSpPr>
            <xdr:cNvPr id="5449" name="Check Box 329" hidden="1">
              <a:extLst>
                <a:ext uri="{63B3BB69-23CF-44E3-9099-C40C66FF867C}">
                  <a14:compatExt spid="_x0000_s54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25400</xdr:colOff>
          <xdr:row>10</xdr:row>
          <xdr:rowOff>69850</xdr:rowOff>
        </xdr:from>
        <xdr:to>
          <xdr:col>5</xdr:col>
          <xdr:colOff>114300</xdr:colOff>
          <xdr:row>11</xdr:row>
          <xdr:rowOff>12700</xdr:rowOff>
        </xdr:to>
        <xdr:sp macro="" textlink="">
          <xdr:nvSpPr>
            <xdr:cNvPr id="5450" name="Check Box 330" hidden="1">
              <a:extLst>
                <a:ext uri="{63B3BB69-23CF-44E3-9099-C40C66FF867C}">
                  <a14:compatExt spid="_x0000_s54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0</xdr:colOff>
      <xdr:row>63</xdr:row>
      <xdr:rowOff>0</xdr:rowOff>
    </xdr:from>
    <xdr:to>
      <xdr:col>12</xdr:col>
      <xdr:colOff>0</xdr:colOff>
      <xdr:row>75</xdr:row>
      <xdr:rowOff>152400</xdr:rowOff>
    </xdr:to>
    <xdr:sp macro="" textlink="">
      <xdr:nvSpPr>
        <xdr:cNvPr id="2" name="TextBox 1"/>
        <xdr:cNvSpPr txBox="1"/>
      </xdr:nvSpPr>
      <xdr:spPr>
        <a:xfrm>
          <a:off x="180975" y="12611100"/>
          <a:ext cx="10296526"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tking@clallampud.ne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mailto:fredm@clallampud.ne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7" Type="http://schemas.openxmlformats.org/officeDocument/2006/relationships/ctrlProp" Target="../ctrlProps/ctrlProp3.xml"/><Relationship Id="rId2" Type="http://schemas.openxmlformats.org/officeDocument/2006/relationships/printerSettings" Target="../printerSettings/printerSettings5.bin"/><Relationship Id="rId1" Type="http://schemas.openxmlformats.org/officeDocument/2006/relationships/hyperlink" Target="mailto:fredm@clallampud.net"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57"/>
  <sheetViews>
    <sheetView workbookViewId="0"/>
  </sheetViews>
  <sheetFormatPr defaultRowHeight="14.5" x14ac:dyDescent="0.35"/>
  <cols>
    <col min="1" max="1" width="135.1796875" customWidth="1"/>
    <col min="14" max="14" width="11.81640625" customWidth="1"/>
  </cols>
  <sheetData>
    <row r="1" spans="1:14" ht="17" x14ac:dyDescent="0.35">
      <c r="A1" s="75" t="s">
        <v>107</v>
      </c>
    </row>
    <row r="2" spans="1:14" x14ac:dyDescent="0.35">
      <c r="A2" s="92" t="s">
        <v>119</v>
      </c>
    </row>
    <row r="3" spans="1:14" x14ac:dyDescent="0.35">
      <c r="A3" s="76"/>
      <c r="N3" s="91"/>
    </row>
    <row r="4" spans="1:14" x14ac:dyDescent="0.35">
      <c r="A4" s="77" t="s">
        <v>120</v>
      </c>
    </row>
    <row r="5" spans="1:14" x14ac:dyDescent="0.35">
      <c r="A5" s="77" t="s">
        <v>189</v>
      </c>
      <c r="N5">
        <f>IF(REN_Load_2013+REN_Load_2014&gt;0,AVERAGE(REN_Load_2013,REN_Load_2014),0)</f>
        <v>633455.5</v>
      </c>
    </row>
    <row r="6" spans="1:14" x14ac:dyDescent="0.35">
      <c r="A6" s="78" t="s">
        <v>108</v>
      </c>
    </row>
    <row r="7" spans="1:14" x14ac:dyDescent="0.35">
      <c r="A7" s="76"/>
    </row>
    <row r="8" spans="1:14" ht="42" x14ac:dyDescent="0.35">
      <c r="A8" s="79" t="s">
        <v>178</v>
      </c>
    </row>
    <row r="9" spans="1:14" x14ac:dyDescent="0.35">
      <c r="A9" s="79"/>
    </row>
    <row r="10" spans="1:14" x14ac:dyDescent="0.35">
      <c r="A10" s="80" t="s">
        <v>179</v>
      </c>
    </row>
    <row r="11" spans="1:14" x14ac:dyDescent="0.35">
      <c r="A11" s="80"/>
    </row>
    <row r="12" spans="1:14" x14ac:dyDescent="0.35">
      <c r="A12" s="154" t="s">
        <v>180</v>
      </c>
    </row>
    <row r="13" spans="1:14" x14ac:dyDescent="0.35">
      <c r="A13" s="155" t="s">
        <v>181</v>
      </c>
    </row>
    <row r="14" spans="1:14" ht="42" x14ac:dyDescent="0.35">
      <c r="A14" s="81" t="s">
        <v>182</v>
      </c>
    </row>
    <row r="15" spans="1:14" x14ac:dyDescent="0.35">
      <c r="A15" s="76"/>
    </row>
    <row r="16" spans="1:14" ht="28" x14ac:dyDescent="0.35">
      <c r="A16" s="78" t="s">
        <v>109</v>
      </c>
    </row>
    <row r="17" spans="1:1" x14ac:dyDescent="0.35">
      <c r="A17" s="76"/>
    </row>
    <row r="18" spans="1:1" ht="17" x14ac:dyDescent="0.35">
      <c r="A18" s="82" t="s">
        <v>110</v>
      </c>
    </row>
    <row r="19" spans="1:1" ht="57.75" customHeight="1" x14ac:dyDescent="0.35">
      <c r="A19" s="77" t="s">
        <v>123</v>
      </c>
    </row>
    <row r="20" spans="1:1" x14ac:dyDescent="0.35">
      <c r="A20" s="76"/>
    </row>
    <row r="21" spans="1:1" x14ac:dyDescent="0.35">
      <c r="A21" s="83" t="s">
        <v>111</v>
      </c>
    </row>
    <row r="22" spans="1:1" ht="29" x14ac:dyDescent="0.35">
      <c r="A22" s="84" t="s">
        <v>157</v>
      </c>
    </row>
    <row r="23" spans="1:1" x14ac:dyDescent="0.35">
      <c r="A23" s="76"/>
    </row>
    <row r="24" spans="1:1" ht="42" x14ac:dyDescent="0.35">
      <c r="A24" s="77" t="s">
        <v>158</v>
      </c>
    </row>
    <row r="25" spans="1:1" x14ac:dyDescent="0.35">
      <c r="A25" s="85"/>
    </row>
    <row r="26" spans="1:1" ht="42" x14ac:dyDescent="0.35">
      <c r="A26" s="81" t="s">
        <v>112</v>
      </c>
    </row>
    <row r="27" spans="1:1" x14ac:dyDescent="0.35">
      <c r="A27" s="76"/>
    </row>
    <row r="28" spans="1:1" ht="42" x14ac:dyDescent="0.35">
      <c r="A28" s="78" t="s">
        <v>183</v>
      </c>
    </row>
    <row r="29" spans="1:1" x14ac:dyDescent="0.35">
      <c r="A29" s="76"/>
    </row>
    <row r="30" spans="1:1" x14ac:dyDescent="0.35">
      <c r="A30" s="78" t="s">
        <v>184</v>
      </c>
    </row>
    <row r="31" spans="1:1" x14ac:dyDescent="0.35">
      <c r="A31" s="76"/>
    </row>
    <row r="32" spans="1:1" ht="17" x14ac:dyDescent="0.35">
      <c r="A32" s="82" t="s">
        <v>113</v>
      </c>
    </row>
    <row r="33" spans="1:1" ht="28" x14ac:dyDescent="0.35">
      <c r="A33" s="81" t="s">
        <v>114</v>
      </c>
    </row>
    <row r="34" spans="1:1" x14ac:dyDescent="0.35">
      <c r="A34" s="76"/>
    </row>
    <row r="35" spans="1:1" ht="42" x14ac:dyDescent="0.35">
      <c r="A35" s="78" t="s">
        <v>185</v>
      </c>
    </row>
    <row r="36" spans="1:1" x14ac:dyDescent="0.35">
      <c r="A36" s="76"/>
    </row>
    <row r="37" spans="1:1" ht="42" x14ac:dyDescent="0.35">
      <c r="A37" s="78" t="s">
        <v>115</v>
      </c>
    </row>
    <row r="38" spans="1:1" x14ac:dyDescent="0.35">
      <c r="A38" s="76"/>
    </row>
    <row r="39" spans="1:1" ht="28" x14ac:dyDescent="0.35">
      <c r="A39" s="78" t="s">
        <v>186</v>
      </c>
    </row>
    <row r="40" spans="1:1" x14ac:dyDescent="0.35">
      <c r="A40" s="76"/>
    </row>
    <row r="41" spans="1:1" x14ac:dyDescent="0.35">
      <c r="A41" s="77" t="s">
        <v>159</v>
      </c>
    </row>
    <row r="42" spans="1:1" ht="28" x14ac:dyDescent="0.35">
      <c r="A42" s="81" t="s">
        <v>161</v>
      </c>
    </row>
    <row r="43" spans="1:1" ht="42" x14ac:dyDescent="0.35">
      <c r="A43" s="81" t="s">
        <v>160</v>
      </c>
    </row>
    <row r="44" spans="1:1" x14ac:dyDescent="0.35">
      <c r="A44" s="76"/>
    </row>
    <row r="45" spans="1:1" ht="56" x14ac:dyDescent="0.35">
      <c r="A45" s="86" t="s">
        <v>187</v>
      </c>
    </row>
    <row r="46" spans="1:1" x14ac:dyDescent="0.35">
      <c r="A46" s="76"/>
    </row>
    <row r="47" spans="1:1" ht="74.25" customHeight="1" x14ac:dyDescent="0.35">
      <c r="A47" s="78" t="s">
        <v>188</v>
      </c>
    </row>
    <row r="48" spans="1:1" x14ac:dyDescent="0.35">
      <c r="A48" s="76"/>
    </row>
    <row r="49" spans="1:1" ht="56" x14ac:dyDescent="0.35">
      <c r="A49" s="78" t="s">
        <v>162</v>
      </c>
    </row>
    <row r="50" spans="1:1" x14ac:dyDescent="0.35">
      <c r="A50" s="76"/>
    </row>
    <row r="51" spans="1:1" x14ac:dyDescent="0.35">
      <c r="A51" s="77" t="s">
        <v>116</v>
      </c>
    </row>
    <row r="52" spans="1:1" ht="28" x14ac:dyDescent="0.35">
      <c r="A52" s="81" t="s">
        <v>163</v>
      </c>
    </row>
    <row r="53" spans="1:1" x14ac:dyDescent="0.35">
      <c r="A53" s="76"/>
    </row>
    <row r="54" spans="1:1" x14ac:dyDescent="0.35">
      <c r="A54" s="77" t="s">
        <v>117</v>
      </c>
    </row>
    <row r="55" spans="1:1" ht="28" x14ac:dyDescent="0.35">
      <c r="A55" s="81" t="s">
        <v>164</v>
      </c>
    </row>
    <row r="56" spans="1:1" x14ac:dyDescent="0.35">
      <c r="A56" s="76"/>
    </row>
    <row r="57" spans="1:1" ht="15" thickBot="1" x14ac:dyDescent="0.4">
      <c r="A57" s="87" t="s">
        <v>118</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11" sqref="A11"/>
    </sheetView>
  </sheetViews>
  <sheetFormatPr defaultRowHeight="14.5" x14ac:dyDescent="0.35"/>
  <cols>
    <col min="1" max="1" width="107" customWidth="1"/>
    <col min="14" max="14" width="11.81640625" customWidth="1"/>
  </cols>
  <sheetData>
    <row r="1" spans="1:14" ht="17" x14ac:dyDescent="0.35">
      <c r="A1" s="71" t="s">
        <v>190</v>
      </c>
    </row>
    <row r="2" spans="1:14" ht="17" x14ac:dyDescent="0.35">
      <c r="A2" s="72"/>
    </row>
    <row r="3" spans="1:14" ht="56" x14ac:dyDescent="0.35">
      <c r="A3" s="73" t="s">
        <v>191</v>
      </c>
      <c r="N3" s="91"/>
    </row>
    <row r="4" spans="1:14" x14ac:dyDescent="0.35">
      <c r="A4" s="73"/>
      <c r="N4" s="91"/>
    </row>
    <row r="5" spans="1:14" ht="70" x14ac:dyDescent="0.35">
      <c r="A5" s="73" t="s">
        <v>122</v>
      </c>
      <c r="N5" s="91"/>
    </row>
    <row r="6" spans="1:14" x14ac:dyDescent="0.35">
      <c r="A6" s="73"/>
    </row>
    <row r="7" spans="1:14" ht="28.5" thickBot="1" x14ac:dyDescent="0.4">
      <c r="A7" s="74" t="s">
        <v>121</v>
      </c>
      <c r="N7">
        <f>IF(REN_Load_2013+REN_Load_2014&gt;0,AVERAGE(REN_Load_2013,REN_Load_2014),0)</f>
        <v>633455.5</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8"/>
  <sheetViews>
    <sheetView tabSelected="1" workbookViewId="0">
      <selection activeCell="B13" sqref="B13"/>
    </sheetView>
  </sheetViews>
  <sheetFormatPr defaultColWidth="9.26953125" defaultRowHeight="12.5" x14ac:dyDescent="0.25"/>
  <cols>
    <col min="1" max="1" width="2.7265625" style="1" customWidth="1"/>
    <col min="2" max="2" width="39.54296875" style="1" customWidth="1"/>
    <col min="3" max="5" width="10.7265625" style="1" customWidth="1"/>
    <col min="6" max="6" width="13.54296875" style="1" customWidth="1"/>
    <col min="7" max="9" width="10.7265625" style="1" customWidth="1"/>
    <col min="10" max="10" width="12.26953125" style="1" customWidth="1"/>
    <col min="11" max="11" width="10.7265625" style="1" customWidth="1"/>
    <col min="12" max="12" width="16.54296875" style="1" customWidth="1"/>
    <col min="13" max="13" width="18.453125" style="1" customWidth="1"/>
    <col min="14" max="14" width="10.54296875" style="1" customWidth="1"/>
    <col min="15" max="15" width="10.7265625" style="1" customWidth="1"/>
    <col min="16" max="256" width="9.26953125" style="1"/>
    <col min="257" max="257" width="2.7265625" style="1" customWidth="1"/>
    <col min="258" max="258" width="39.54296875" style="1" customWidth="1"/>
    <col min="259" max="261" width="10.7265625" style="1" customWidth="1"/>
    <col min="262" max="262" width="13.54296875" style="1" customWidth="1"/>
    <col min="263" max="265" width="10.7265625" style="1" customWidth="1"/>
    <col min="266" max="266" width="12.26953125" style="1" customWidth="1"/>
    <col min="267" max="267" width="10.7265625" style="1" customWidth="1"/>
    <col min="268" max="268" width="16.54296875" style="1" customWidth="1"/>
    <col min="269" max="269" width="18.453125" style="1" customWidth="1"/>
    <col min="270" max="270" width="10.54296875" style="1" customWidth="1"/>
    <col min="271" max="271" width="10.7265625" style="1" customWidth="1"/>
    <col min="272" max="512" width="9.26953125" style="1"/>
    <col min="513" max="513" width="2.7265625" style="1" customWidth="1"/>
    <col min="514" max="514" width="39.54296875" style="1" customWidth="1"/>
    <col min="515" max="517" width="10.7265625" style="1" customWidth="1"/>
    <col min="518" max="518" width="13.54296875" style="1" customWidth="1"/>
    <col min="519" max="521" width="10.7265625" style="1" customWidth="1"/>
    <col min="522" max="522" width="12.26953125" style="1" customWidth="1"/>
    <col min="523" max="523" width="10.7265625" style="1" customWidth="1"/>
    <col min="524" max="524" width="16.54296875" style="1" customWidth="1"/>
    <col min="525" max="525" width="18.453125" style="1" customWidth="1"/>
    <col min="526" max="526" width="10.54296875" style="1" customWidth="1"/>
    <col min="527" max="527" width="10.7265625" style="1" customWidth="1"/>
    <col min="528" max="768" width="9.26953125" style="1"/>
    <col min="769" max="769" width="2.7265625" style="1" customWidth="1"/>
    <col min="770" max="770" width="39.54296875" style="1" customWidth="1"/>
    <col min="771" max="773" width="10.7265625" style="1" customWidth="1"/>
    <col min="774" max="774" width="13.54296875" style="1" customWidth="1"/>
    <col min="775" max="777" width="10.7265625" style="1" customWidth="1"/>
    <col min="778" max="778" width="12.26953125" style="1" customWidth="1"/>
    <col min="779" max="779" width="10.7265625" style="1" customWidth="1"/>
    <col min="780" max="780" width="16.54296875" style="1" customWidth="1"/>
    <col min="781" max="781" width="18.453125" style="1" customWidth="1"/>
    <col min="782" max="782" width="10.54296875" style="1" customWidth="1"/>
    <col min="783" max="783" width="10.7265625" style="1" customWidth="1"/>
    <col min="784" max="1024" width="9.26953125" style="1"/>
    <col min="1025" max="1025" width="2.7265625" style="1" customWidth="1"/>
    <col min="1026" max="1026" width="39.54296875" style="1" customWidth="1"/>
    <col min="1027" max="1029" width="10.7265625" style="1" customWidth="1"/>
    <col min="1030" max="1030" width="13.54296875" style="1" customWidth="1"/>
    <col min="1031" max="1033" width="10.7265625" style="1" customWidth="1"/>
    <col min="1034" max="1034" width="12.26953125" style="1" customWidth="1"/>
    <col min="1035" max="1035" width="10.7265625" style="1" customWidth="1"/>
    <col min="1036" max="1036" width="16.54296875" style="1" customWidth="1"/>
    <col min="1037" max="1037" width="18.453125" style="1" customWidth="1"/>
    <col min="1038" max="1038" width="10.54296875" style="1" customWidth="1"/>
    <col min="1039" max="1039" width="10.7265625" style="1" customWidth="1"/>
    <col min="1040" max="1280" width="9.26953125" style="1"/>
    <col min="1281" max="1281" width="2.7265625" style="1" customWidth="1"/>
    <col min="1282" max="1282" width="39.54296875" style="1" customWidth="1"/>
    <col min="1283" max="1285" width="10.7265625" style="1" customWidth="1"/>
    <col min="1286" max="1286" width="13.54296875" style="1" customWidth="1"/>
    <col min="1287" max="1289" width="10.7265625" style="1" customWidth="1"/>
    <col min="1290" max="1290" width="12.26953125" style="1" customWidth="1"/>
    <col min="1291" max="1291" width="10.7265625" style="1" customWidth="1"/>
    <col min="1292" max="1292" width="16.54296875" style="1" customWidth="1"/>
    <col min="1293" max="1293" width="18.453125" style="1" customWidth="1"/>
    <col min="1294" max="1294" width="10.54296875" style="1" customWidth="1"/>
    <col min="1295" max="1295" width="10.7265625" style="1" customWidth="1"/>
    <col min="1296" max="1536" width="9.26953125" style="1"/>
    <col min="1537" max="1537" width="2.7265625" style="1" customWidth="1"/>
    <col min="1538" max="1538" width="39.54296875" style="1" customWidth="1"/>
    <col min="1539" max="1541" width="10.7265625" style="1" customWidth="1"/>
    <col min="1542" max="1542" width="13.54296875" style="1" customWidth="1"/>
    <col min="1543" max="1545" width="10.7265625" style="1" customWidth="1"/>
    <col min="1546" max="1546" width="12.26953125" style="1" customWidth="1"/>
    <col min="1547" max="1547" width="10.7265625" style="1" customWidth="1"/>
    <col min="1548" max="1548" width="16.54296875" style="1" customWidth="1"/>
    <col min="1549" max="1549" width="18.453125" style="1" customWidth="1"/>
    <col min="1550" max="1550" width="10.54296875" style="1" customWidth="1"/>
    <col min="1551" max="1551" width="10.7265625" style="1" customWidth="1"/>
    <col min="1552" max="1792" width="9.26953125" style="1"/>
    <col min="1793" max="1793" width="2.7265625" style="1" customWidth="1"/>
    <col min="1794" max="1794" width="39.54296875" style="1" customWidth="1"/>
    <col min="1795" max="1797" width="10.7265625" style="1" customWidth="1"/>
    <col min="1798" max="1798" width="13.54296875" style="1" customWidth="1"/>
    <col min="1799" max="1801" width="10.7265625" style="1" customWidth="1"/>
    <col min="1802" max="1802" width="12.26953125" style="1" customWidth="1"/>
    <col min="1803" max="1803" width="10.7265625" style="1" customWidth="1"/>
    <col min="1804" max="1804" width="16.54296875" style="1" customWidth="1"/>
    <col min="1805" max="1805" width="18.453125" style="1" customWidth="1"/>
    <col min="1806" max="1806" width="10.54296875" style="1" customWidth="1"/>
    <col min="1807" max="1807" width="10.7265625" style="1" customWidth="1"/>
    <col min="1808" max="2048" width="9.26953125" style="1"/>
    <col min="2049" max="2049" width="2.7265625" style="1" customWidth="1"/>
    <col min="2050" max="2050" width="39.54296875" style="1" customWidth="1"/>
    <col min="2051" max="2053" width="10.7265625" style="1" customWidth="1"/>
    <col min="2054" max="2054" width="13.54296875" style="1" customWidth="1"/>
    <col min="2055" max="2057" width="10.7265625" style="1" customWidth="1"/>
    <col min="2058" max="2058" width="12.26953125" style="1" customWidth="1"/>
    <col min="2059" max="2059" width="10.7265625" style="1" customWidth="1"/>
    <col min="2060" max="2060" width="16.54296875" style="1" customWidth="1"/>
    <col min="2061" max="2061" width="18.453125" style="1" customWidth="1"/>
    <col min="2062" max="2062" width="10.54296875" style="1" customWidth="1"/>
    <col min="2063" max="2063" width="10.7265625" style="1" customWidth="1"/>
    <col min="2064" max="2304" width="9.26953125" style="1"/>
    <col min="2305" max="2305" width="2.7265625" style="1" customWidth="1"/>
    <col min="2306" max="2306" width="39.54296875" style="1" customWidth="1"/>
    <col min="2307" max="2309" width="10.7265625" style="1" customWidth="1"/>
    <col min="2310" max="2310" width="13.54296875" style="1" customWidth="1"/>
    <col min="2311" max="2313" width="10.7265625" style="1" customWidth="1"/>
    <col min="2314" max="2314" width="12.26953125" style="1" customWidth="1"/>
    <col min="2315" max="2315" width="10.7265625" style="1" customWidth="1"/>
    <col min="2316" max="2316" width="16.54296875" style="1" customWidth="1"/>
    <col min="2317" max="2317" width="18.453125" style="1" customWidth="1"/>
    <col min="2318" max="2318" width="10.54296875" style="1" customWidth="1"/>
    <col min="2319" max="2319" width="10.7265625" style="1" customWidth="1"/>
    <col min="2320" max="2560" width="9.26953125" style="1"/>
    <col min="2561" max="2561" width="2.7265625" style="1" customWidth="1"/>
    <col min="2562" max="2562" width="39.54296875" style="1" customWidth="1"/>
    <col min="2563" max="2565" width="10.7265625" style="1" customWidth="1"/>
    <col min="2566" max="2566" width="13.54296875" style="1" customWidth="1"/>
    <col min="2567" max="2569" width="10.7265625" style="1" customWidth="1"/>
    <col min="2570" max="2570" width="12.26953125" style="1" customWidth="1"/>
    <col min="2571" max="2571" width="10.7265625" style="1" customWidth="1"/>
    <col min="2572" max="2572" width="16.54296875" style="1" customWidth="1"/>
    <col min="2573" max="2573" width="18.453125" style="1" customWidth="1"/>
    <col min="2574" max="2574" width="10.54296875" style="1" customWidth="1"/>
    <col min="2575" max="2575" width="10.7265625" style="1" customWidth="1"/>
    <col min="2576" max="2816" width="9.26953125" style="1"/>
    <col min="2817" max="2817" width="2.7265625" style="1" customWidth="1"/>
    <col min="2818" max="2818" width="39.54296875" style="1" customWidth="1"/>
    <col min="2819" max="2821" width="10.7265625" style="1" customWidth="1"/>
    <col min="2822" max="2822" width="13.54296875" style="1" customWidth="1"/>
    <col min="2823" max="2825" width="10.7265625" style="1" customWidth="1"/>
    <col min="2826" max="2826" width="12.26953125" style="1" customWidth="1"/>
    <col min="2827" max="2827" width="10.7265625" style="1" customWidth="1"/>
    <col min="2828" max="2828" width="16.54296875" style="1" customWidth="1"/>
    <col min="2829" max="2829" width="18.453125" style="1" customWidth="1"/>
    <col min="2830" max="2830" width="10.54296875" style="1" customWidth="1"/>
    <col min="2831" max="2831" width="10.7265625" style="1" customWidth="1"/>
    <col min="2832" max="3072" width="9.26953125" style="1"/>
    <col min="3073" max="3073" width="2.7265625" style="1" customWidth="1"/>
    <col min="3074" max="3074" width="39.54296875" style="1" customWidth="1"/>
    <col min="3075" max="3077" width="10.7265625" style="1" customWidth="1"/>
    <col min="3078" max="3078" width="13.54296875" style="1" customWidth="1"/>
    <col min="3079" max="3081" width="10.7265625" style="1" customWidth="1"/>
    <col min="3082" max="3082" width="12.26953125" style="1" customWidth="1"/>
    <col min="3083" max="3083" width="10.7265625" style="1" customWidth="1"/>
    <col min="3084" max="3084" width="16.54296875" style="1" customWidth="1"/>
    <col min="3085" max="3085" width="18.453125" style="1" customWidth="1"/>
    <col min="3086" max="3086" width="10.54296875" style="1" customWidth="1"/>
    <col min="3087" max="3087" width="10.7265625" style="1" customWidth="1"/>
    <col min="3088" max="3328" width="9.26953125" style="1"/>
    <col min="3329" max="3329" width="2.7265625" style="1" customWidth="1"/>
    <col min="3330" max="3330" width="39.54296875" style="1" customWidth="1"/>
    <col min="3331" max="3333" width="10.7265625" style="1" customWidth="1"/>
    <col min="3334" max="3334" width="13.54296875" style="1" customWidth="1"/>
    <col min="3335" max="3337" width="10.7265625" style="1" customWidth="1"/>
    <col min="3338" max="3338" width="12.26953125" style="1" customWidth="1"/>
    <col min="3339" max="3339" width="10.7265625" style="1" customWidth="1"/>
    <col min="3340" max="3340" width="16.54296875" style="1" customWidth="1"/>
    <col min="3341" max="3341" width="18.453125" style="1" customWidth="1"/>
    <col min="3342" max="3342" width="10.54296875" style="1" customWidth="1"/>
    <col min="3343" max="3343" width="10.7265625" style="1" customWidth="1"/>
    <col min="3344" max="3584" width="9.26953125" style="1"/>
    <col min="3585" max="3585" width="2.7265625" style="1" customWidth="1"/>
    <col min="3586" max="3586" width="39.54296875" style="1" customWidth="1"/>
    <col min="3587" max="3589" width="10.7265625" style="1" customWidth="1"/>
    <col min="3590" max="3590" width="13.54296875" style="1" customWidth="1"/>
    <col min="3591" max="3593" width="10.7265625" style="1" customWidth="1"/>
    <col min="3594" max="3594" width="12.26953125" style="1" customWidth="1"/>
    <col min="3595" max="3595" width="10.7265625" style="1" customWidth="1"/>
    <col min="3596" max="3596" width="16.54296875" style="1" customWidth="1"/>
    <col min="3597" max="3597" width="18.453125" style="1" customWidth="1"/>
    <col min="3598" max="3598" width="10.54296875" style="1" customWidth="1"/>
    <col min="3599" max="3599" width="10.7265625" style="1" customWidth="1"/>
    <col min="3600" max="3840" width="9.26953125" style="1"/>
    <col min="3841" max="3841" width="2.7265625" style="1" customWidth="1"/>
    <col min="3842" max="3842" width="39.54296875" style="1" customWidth="1"/>
    <col min="3843" max="3845" width="10.7265625" style="1" customWidth="1"/>
    <col min="3846" max="3846" width="13.54296875" style="1" customWidth="1"/>
    <col min="3847" max="3849" width="10.7265625" style="1" customWidth="1"/>
    <col min="3850" max="3850" width="12.26953125" style="1" customWidth="1"/>
    <col min="3851" max="3851" width="10.7265625" style="1" customWidth="1"/>
    <col min="3852" max="3852" width="16.54296875" style="1" customWidth="1"/>
    <col min="3853" max="3853" width="18.453125" style="1" customWidth="1"/>
    <col min="3854" max="3854" width="10.54296875" style="1" customWidth="1"/>
    <col min="3855" max="3855" width="10.7265625" style="1" customWidth="1"/>
    <col min="3856" max="4096" width="9.26953125" style="1"/>
    <col min="4097" max="4097" width="2.7265625" style="1" customWidth="1"/>
    <col min="4098" max="4098" width="39.54296875" style="1" customWidth="1"/>
    <col min="4099" max="4101" width="10.7265625" style="1" customWidth="1"/>
    <col min="4102" max="4102" width="13.54296875" style="1" customWidth="1"/>
    <col min="4103" max="4105" width="10.7265625" style="1" customWidth="1"/>
    <col min="4106" max="4106" width="12.26953125" style="1" customWidth="1"/>
    <col min="4107" max="4107" width="10.7265625" style="1" customWidth="1"/>
    <col min="4108" max="4108" width="16.54296875" style="1" customWidth="1"/>
    <col min="4109" max="4109" width="18.453125" style="1" customWidth="1"/>
    <col min="4110" max="4110" width="10.54296875" style="1" customWidth="1"/>
    <col min="4111" max="4111" width="10.7265625" style="1" customWidth="1"/>
    <col min="4112" max="4352" width="9.26953125" style="1"/>
    <col min="4353" max="4353" width="2.7265625" style="1" customWidth="1"/>
    <col min="4354" max="4354" width="39.54296875" style="1" customWidth="1"/>
    <col min="4355" max="4357" width="10.7265625" style="1" customWidth="1"/>
    <col min="4358" max="4358" width="13.54296875" style="1" customWidth="1"/>
    <col min="4359" max="4361" width="10.7265625" style="1" customWidth="1"/>
    <col min="4362" max="4362" width="12.26953125" style="1" customWidth="1"/>
    <col min="4363" max="4363" width="10.7265625" style="1" customWidth="1"/>
    <col min="4364" max="4364" width="16.54296875" style="1" customWidth="1"/>
    <col min="4365" max="4365" width="18.453125" style="1" customWidth="1"/>
    <col min="4366" max="4366" width="10.54296875" style="1" customWidth="1"/>
    <col min="4367" max="4367" width="10.7265625" style="1" customWidth="1"/>
    <col min="4368" max="4608" width="9.26953125" style="1"/>
    <col min="4609" max="4609" width="2.7265625" style="1" customWidth="1"/>
    <col min="4610" max="4610" width="39.54296875" style="1" customWidth="1"/>
    <col min="4611" max="4613" width="10.7265625" style="1" customWidth="1"/>
    <col min="4614" max="4614" width="13.54296875" style="1" customWidth="1"/>
    <col min="4615" max="4617" width="10.7265625" style="1" customWidth="1"/>
    <col min="4618" max="4618" width="12.26953125" style="1" customWidth="1"/>
    <col min="4619" max="4619" width="10.7265625" style="1" customWidth="1"/>
    <col min="4620" max="4620" width="16.54296875" style="1" customWidth="1"/>
    <col min="4621" max="4621" width="18.453125" style="1" customWidth="1"/>
    <col min="4622" max="4622" width="10.54296875" style="1" customWidth="1"/>
    <col min="4623" max="4623" width="10.7265625" style="1" customWidth="1"/>
    <col min="4624" max="4864" width="9.26953125" style="1"/>
    <col min="4865" max="4865" width="2.7265625" style="1" customWidth="1"/>
    <col min="4866" max="4866" width="39.54296875" style="1" customWidth="1"/>
    <col min="4867" max="4869" width="10.7265625" style="1" customWidth="1"/>
    <col min="4870" max="4870" width="13.54296875" style="1" customWidth="1"/>
    <col min="4871" max="4873" width="10.7265625" style="1" customWidth="1"/>
    <col min="4874" max="4874" width="12.26953125" style="1" customWidth="1"/>
    <col min="4875" max="4875" width="10.7265625" style="1" customWidth="1"/>
    <col min="4876" max="4876" width="16.54296875" style="1" customWidth="1"/>
    <col min="4877" max="4877" width="18.453125" style="1" customWidth="1"/>
    <col min="4878" max="4878" width="10.54296875" style="1" customWidth="1"/>
    <col min="4879" max="4879" width="10.7265625" style="1" customWidth="1"/>
    <col min="4880" max="5120" width="9.26953125" style="1"/>
    <col min="5121" max="5121" width="2.7265625" style="1" customWidth="1"/>
    <col min="5122" max="5122" width="39.54296875" style="1" customWidth="1"/>
    <col min="5123" max="5125" width="10.7265625" style="1" customWidth="1"/>
    <col min="5126" max="5126" width="13.54296875" style="1" customWidth="1"/>
    <col min="5127" max="5129" width="10.7265625" style="1" customWidth="1"/>
    <col min="5130" max="5130" width="12.26953125" style="1" customWidth="1"/>
    <col min="5131" max="5131" width="10.7265625" style="1" customWidth="1"/>
    <col min="5132" max="5132" width="16.54296875" style="1" customWidth="1"/>
    <col min="5133" max="5133" width="18.453125" style="1" customWidth="1"/>
    <col min="5134" max="5134" width="10.54296875" style="1" customWidth="1"/>
    <col min="5135" max="5135" width="10.7265625" style="1" customWidth="1"/>
    <col min="5136" max="5376" width="9.26953125" style="1"/>
    <col min="5377" max="5377" width="2.7265625" style="1" customWidth="1"/>
    <col min="5378" max="5378" width="39.54296875" style="1" customWidth="1"/>
    <col min="5379" max="5381" width="10.7265625" style="1" customWidth="1"/>
    <col min="5382" max="5382" width="13.54296875" style="1" customWidth="1"/>
    <col min="5383" max="5385" width="10.7265625" style="1" customWidth="1"/>
    <col min="5386" max="5386" width="12.26953125" style="1" customWidth="1"/>
    <col min="5387" max="5387" width="10.7265625" style="1" customWidth="1"/>
    <col min="5388" max="5388" width="16.54296875" style="1" customWidth="1"/>
    <col min="5389" max="5389" width="18.453125" style="1" customWidth="1"/>
    <col min="5390" max="5390" width="10.54296875" style="1" customWidth="1"/>
    <col min="5391" max="5391" width="10.7265625" style="1" customWidth="1"/>
    <col min="5392" max="5632" width="9.26953125" style="1"/>
    <col min="5633" max="5633" width="2.7265625" style="1" customWidth="1"/>
    <col min="5634" max="5634" width="39.54296875" style="1" customWidth="1"/>
    <col min="5635" max="5637" width="10.7265625" style="1" customWidth="1"/>
    <col min="5638" max="5638" width="13.54296875" style="1" customWidth="1"/>
    <col min="5639" max="5641" width="10.7265625" style="1" customWidth="1"/>
    <col min="5642" max="5642" width="12.26953125" style="1" customWidth="1"/>
    <col min="5643" max="5643" width="10.7265625" style="1" customWidth="1"/>
    <col min="5644" max="5644" width="16.54296875" style="1" customWidth="1"/>
    <col min="5645" max="5645" width="18.453125" style="1" customWidth="1"/>
    <col min="5646" max="5646" width="10.54296875" style="1" customWidth="1"/>
    <col min="5647" max="5647" width="10.7265625" style="1" customWidth="1"/>
    <col min="5648" max="5888" width="9.26953125" style="1"/>
    <col min="5889" max="5889" width="2.7265625" style="1" customWidth="1"/>
    <col min="5890" max="5890" width="39.54296875" style="1" customWidth="1"/>
    <col min="5891" max="5893" width="10.7265625" style="1" customWidth="1"/>
    <col min="5894" max="5894" width="13.54296875" style="1" customWidth="1"/>
    <col min="5895" max="5897" width="10.7265625" style="1" customWidth="1"/>
    <col min="5898" max="5898" width="12.26953125" style="1" customWidth="1"/>
    <col min="5899" max="5899" width="10.7265625" style="1" customWidth="1"/>
    <col min="5900" max="5900" width="16.54296875" style="1" customWidth="1"/>
    <col min="5901" max="5901" width="18.453125" style="1" customWidth="1"/>
    <col min="5902" max="5902" width="10.54296875" style="1" customWidth="1"/>
    <col min="5903" max="5903" width="10.7265625" style="1" customWidth="1"/>
    <col min="5904" max="6144" width="9.26953125" style="1"/>
    <col min="6145" max="6145" width="2.7265625" style="1" customWidth="1"/>
    <col min="6146" max="6146" width="39.54296875" style="1" customWidth="1"/>
    <col min="6147" max="6149" width="10.7265625" style="1" customWidth="1"/>
    <col min="6150" max="6150" width="13.54296875" style="1" customWidth="1"/>
    <col min="6151" max="6153" width="10.7265625" style="1" customWidth="1"/>
    <col min="6154" max="6154" width="12.26953125" style="1" customWidth="1"/>
    <col min="6155" max="6155" width="10.7265625" style="1" customWidth="1"/>
    <col min="6156" max="6156" width="16.54296875" style="1" customWidth="1"/>
    <col min="6157" max="6157" width="18.453125" style="1" customWidth="1"/>
    <col min="6158" max="6158" width="10.54296875" style="1" customWidth="1"/>
    <col min="6159" max="6159" width="10.7265625" style="1" customWidth="1"/>
    <col min="6160" max="6400" width="9.26953125" style="1"/>
    <col min="6401" max="6401" width="2.7265625" style="1" customWidth="1"/>
    <col min="6402" max="6402" width="39.54296875" style="1" customWidth="1"/>
    <col min="6403" max="6405" width="10.7265625" style="1" customWidth="1"/>
    <col min="6406" max="6406" width="13.54296875" style="1" customWidth="1"/>
    <col min="6407" max="6409" width="10.7265625" style="1" customWidth="1"/>
    <col min="6410" max="6410" width="12.26953125" style="1" customWidth="1"/>
    <col min="6411" max="6411" width="10.7265625" style="1" customWidth="1"/>
    <col min="6412" max="6412" width="16.54296875" style="1" customWidth="1"/>
    <col min="6413" max="6413" width="18.453125" style="1" customWidth="1"/>
    <col min="6414" max="6414" width="10.54296875" style="1" customWidth="1"/>
    <col min="6415" max="6415" width="10.7265625" style="1" customWidth="1"/>
    <col min="6416" max="6656" width="9.26953125" style="1"/>
    <col min="6657" max="6657" width="2.7265625" style="1" customWidth="1"/>
    <col min="6658" max="6658" width="39.54296875" style="1" customWidth="1"/>
    <col min="6659" max="6661" width="10.7265625" style="1" customWidth="1"/>
    <col min="6662" max="6662" width="13.54296875" style="1" customWidth="1"/>
    <col min="6663" max="6665" width="10.7265625" style="1" customWidth="1"/>
    <col min="6666" max="6666" width="12.26953125" style="1" customWidth="1"/>
    <col min="6667" max="6667" width="10.7265625" style="1" customWidth="1"/>
    <col min="6668" max="6668" width="16.54296875" style="1" customWidth="1"/>
    <col min="6669" max="6669" width="18.453125" style="1" customWidth="1"/>
    <col min="6670" max="6670" width="10.54296875" style="1" customWidth="1"/>
    <col min="6671" max="6671" width="10.7265625" style="1" customWidth="1"/>
    <col min="6672" max="6912" width="9.26953125" style="1"/>
    <col min="6913" max="6913" width="2.7265625" style="1" customWidth="1"/>
    <col min="6914" max="6914" width="39.54296875" style="1" customWidth="1"/>
    <col min="6915" max="6917" width="10.7265625" style="1" customWidth="1"/>
    <col min="6918" max="6918" width="13.54296875" style="1" customWidth="1"/>
    <col min="6919" max="6921" width="10.7265625" style="1" customWidth="1"/>
    <col min="6922" max="6922" width="12.26953125" style="1" customWidth="1"/>
    <col min="6923" max="6923" width="10.7265625" style="1" customWidth="1"/>
    <col min="6924" max="6924" width="16.54296875" style="1" customWidth="1"/>
    <col min="6925" max="6925" width="18.453125" style="1" customWidth="1"/>
    <col min="6926" max="6926" width="10.54296875" style="1" customWidth="1"/>
    <col min="6927" max="6927" width="10.7265625" style="1" customWidth="1"/>
    <col min="6928" max="7168" width="9.26953125" style="1"/>
    <col min="7169" max="7169" width="2.7265625" style="1" customWidth="1"/>
    <col min="7170" max="7170" width="39.54296875" style="1" customWidth="1"/>
    <col min="7171" max="7173" width="10.7265625" style="1" customWidth="1"/>
    <col min="7174" max="7174" width="13.54296875" style="1" customWidth="1"/>
    <col min="7175" max="7177" width="10.7265625" style="1" customWidth="1"/>
    <col min="7178" max="7178" width="12.26953125" style="1" customWidth="1"/>
    <col min="7179" max="7179" width="10.7265625" style="1" customWidth="1"/>
    <col min="7180" max="7180" width="16.54296875" style="1" customWidth="1"/>
    <col min="7181" max="7181" width="18.453125" style="1" customWidth="1"/>
    <col min="7182" max="7182" width="10.54296875" style="1" customWidth="1"/>
    <col min="7183" max="7183" width="10.7265625" style="1" customWidth="1"/>
    <col min="7184" max="7424" width="9.26953125" style="1"/>
    <col min="7425" max="7425" width="2.7265625" style="1" customWidth="1"/>
    <col min="7426" max="7426" width="39.54296875" style="1" customWidth="1"/>
    <col min="7427" max="7429" width="10.7265625" style="1" customWidth="1"/>
    <col min="7430" max="7430" width="13.54296875" style="1" customWidth="1"/>
    <col min="7431" max="7433" width="10.7265625" style="1" customWidth="1"/>
    <col min="7434" max="7434" width="12.26953125" style="1" customWidth="1"/>
    <col min="7435" max="7435" width="10.7265625" style="1" customWidth="1"/>
    <col min="7436" max="7436" width="16.54296875" style="1" customWidth="1"/>
    <col min="7437" max="7437" width="18.453125" style="1" customWidth="1"/>
    <col min="7438" max="7438" width="10.54296875" style="1" customWidth="1"/>
    <col min="7439" max="7439" width="10.7265625" style="1" customWidth="1"/>
    <col min="7440" max="7680" width="9.26953125" style="1"/>
    <col min="7681" max="7681" width="2.7265625" style="1" customWidth="1"/>
    <col min="7682" max="7682" width="39.54296875" style="1" customWidth="1"/>
    <col min="7683" max="7685" width="10.7265625" style="1" customWidth="1"/>
    <col min="7686" max="7686" width="13.54296875" style="1" customWidth="1"/>
    <col min="7687" max="7689" width="10.7265625" style="1" customWidth="1"/>
    <col min="7690" max="7690" width="12.26953125" style="1" customWidth="1"/>
    <col min="7691" max="7691" width="10.7265625" style="1" customWidth="1"/>
    <col min="7692" max="7692" width="16.54296875" style="1" customWidth="1"/>
    <col min="7693" max="7693" width="18.453125" style="1" customWidth="1"/>
    <col min="7694" max="7694" width="10.54296875" style="1" customWidth="1"/>
    <col min="7695" max="7695" width="10.7265625" style="1" customWidth="1"/>
    <col min="7696" max="7936" width="9.26953125" style="1"/>
    <col min="7937" max="7937" width="2.7265625" style="1" customWidth="1"/>
    <col min="7938" max="7938" width="39.54296875" style="1" customWidth="1"/>
    <col min="7939" max="7941" width="10.7265625" style="1" customWidth="1"/>
    <col min="7942" max="7942" width="13.54296875" style="1" customWidth="1"/>
    <col min="7943" max="7945" width="10.7265625" style="1" customWidth="1"/>
    <col min="7946" max="7946" width="12.26953125" style="1" customWidth="1"/>
    <col min="7947" max="7947" width="10.7265625" style="1" customWidth="1"/>
    <col min="7948" max="7948" width="16.54296875" style="1" customWidth="1"/>
    <col min="7949" max="7949" width="18.453125" style="1" customWidth="1"/>
    <col min="7950" max="7950" width="10.54296875" style="1" customWidth="1"/>
    <col min="7951" max="7951" width="10.7265625" style="1" customWidth="1"/>
    <col min="7952" max="8192" width="9.26953125" style="1"/>
    <col min="8193" max="8193" width="2.7265625" style="1" customWidth="1"/>
    <col min="8194" max="8194" width="39.54296875" style="1" customWidth="1"/>
    <col min="8195" max="8197" width="10.7265625" style="1" customWidth="1"/>
    <col min="8198" max="8198" width="13.54296875" style="1" customWidth="1"/>
    <col min="8199" max="8201" width="10.7265625" style="1" customWidth="1"/>
    <col min="8202" max="8202" width="12.26953125" style="1" customWidth="1"/>
    <col min="8203" max="8203" width="10.7265625" style="1" customWidth="1"/>
    <col min="8204" max="8204" width="16.54296875" style="1" customWidth="1"/>
    <col min="8205" max="8205" width="18.453125" style="1" customWidth="1"/>
    <col min="8206" max="8206" width="10.54296875" style="1" customWidth="1"/>
    <col min="8207" max="8207" width="10.7265625" style="1" customWidth="1"/>
    <col min="8208" max="8448" width="9.26953125" style="1"/>
    <col min="8449" max="8449" width="2.7265625" style="1" customWidth="1"/>
    <col min="8450" max="8450" width="39.54296875" style="1" customWidth="1"/>
    <col min="8451" max="8453" width="10.7265625" style="1" customWidth="1"/>
    <col min="8454" max="8454" width="13.54296875" style="1" customWidth="1"/>
    <col min="8455" max="8457" width="10.7265625" style="1" customWidth="1"/>
    <col min="8458" max="8458" width="12.26953125" style="1" customWidth="1"/>
    <col min="8459" max="8459" width="10.7265625" style="1" customWidth="1"/>
    <col min="8460" max="8460" width="16.54296875" style="1" customWidth="1"/>
    <col min="8461" max="8461" width="18.453125" style="1" customWidth="1"/>
    <col min="8462" max="8462" width="10.54296875" style="1" customWidth="1"/>
    <col min="8463" max="8463" width="10.7265625" style="1" customWidth="1"/>
    <col min="8464" max="8704" width="9.26953125" style="1"/>
    <col min="8705" max="8705" width="2.7265625" style="1" customWidth="1"/>
    <col min="8706" max="8706" width="39.54296875" style="1" customWidth="1"/>
    <col min="8707" max="8709" width="10.7265625" style="1" customWidth="1"/>
    <col min="8710" max="8710" width="13.54296875" style="1" customWidth="1"/>
    <col min="8711" max="8713" width="10.7265625" style="1" customWidth="1"/>
    <col min="8714" max="8714" width="12.26953125" style="1" customWidth="1"/>
    <col min="8715" max="8715" width="10.7265625" style="1" customWidth="1"/>
    <col min="8716" max="8716" width="16.54296875" style="1" customWidth="1"/>
    <col min="8717" max="8717" width="18.453125" style="1" customWidth="1"/>
    <col min="8718" max="8718" width="10.54296875" style="1" customWidth="1"/>
    <col min="8719" max="8719" width="10.7265625" style="1" customWidth="1"/>
    <col min="8720" max="8960" width="9.26953125" style="1"/>
    <col min="8961" max="8961" width="2.7265625" style="1" customWidth="1"/>
    <col min="8962" max="8962" width="39.54296875" style="1" customWidth="1"/>
    <col min="8963" max="8965" width="10.7265625" style="1" customWidth="1"/>
    <col min="8966" max="8966" width="13.54296875" style="1" customWidth="1"/>
    <col min="8967" max="8969" width="10.7265625" style="1" customWidth="1"/>
    <col min="8970" max="8970" width="12.26953125" style="1" customWidth="1"/>
    <col min="8971" max="8971" width="10.7265625" style="1" customWidth="1"/>
    <col min="8972" max="8972" width="16.54296875" style="1" customWidth="1"/>
    <col min="8973" max="8973" width="18.453125" style="1" customWidth="1"/>
    <col min="8974" max="8974" width="10.54296875" style="1" customWidth="1"/>
    <col min="8975" max="8975" width="10.7265625" style="1" customWidth="1"/>
    <col min="8976" max="9216" width="9.26953125" style="1"/>
    <col min="9217" max="9217" width="2.7265625" style="1" customWidth="1"/>
    <col min="9218" max="9218" width="39.54296875" style="1" customWidth="1"/>
    <col min="9219" max="9221" width="10.7265625" style="1" customWidth="1"/>
    <col min="9222" max="9222" width="13.54296875" style="1" customWidth="1"/>
    <col min="9223" max="9225" width="10.7265625" style="1" customWidth="1"/>
    <col min="9226" max="9226" width="12.26953125" style="1" customWidth="1"/>
    <col min="9227" max="9227" width="10.7265625" style="1" customWidth="1"/>
    <col min="9228" max="9228" width="16.54296875" style="1" customWidth="1"/>
    <col min="9229" max="9229" width="18.453125" style="1" customWidth="1"/>
    <col min="9230" max="9230" width="10.54296875" style="1" customWidth="1"/>
    <col min="9231" max="9231" width="10.7265625" style="1" customWidth="1"/>
    <col min="9232" max="9472" width="9.26953125" style="1"/>
    <col min="9473" max="9473" width="2.7265625" style="1" customWidth="1"/>
    <col min="9474" max="9474" width="39.54296875" style="1" customWidth="1"/>
    <col min="9475" max="9477" width="10.7265625" style="1" customWidth="1"/>
    <col min="9478" max="9478" width="13.54296875" style="1" customWidth="1"/>
    <col min="9479" max="9481" width="10.7265625" style="1" customWidth="1"/>
    <col min="9482" max="9482" width="12.26953125" style="1" customWidth="1"/>
    <col min="9483" max="9483" width="10.7265625" style="1" customWidth="1"/>
    <col min="9484" max="9484" width="16.54296875" style="1" customWidth="1"/>
    <col min="9485" max="9485" width="18.453125" style="1" customWidth="1"/>
    <col min="9486" max="9486" width="10.54296875" style="1" customWidth="1"/>
    <col min="9487" max="9487" width="10.7265625" style="1" customWidth="1"/>
    <col min="9488" max="9728" width="9.26953125" style="1"/>
    <col min="9729" max="9729" width="2.7265625" style="1" customWidth="1"/>
    <col min="9730" max="9730" width="39.54296875" style="1" customWidth="1"/>
    <col min="9731" max="9733" width="10.7265625" style="1" customWidth="1"/>
    <col min="9734" max="9734" width="13.54296875" style="1" customWidth="1"/>
    <col min="9735" max="9737" width="10.7265625" style="1" customWidth="1"/>
    <col min="9738" max="9738" width="12.26953125" style="1" customWidth="1"/>
    <col min="9739" max="9739" width="10.7265625" style="1" customWidth="1"/>
    <col min="9740" max="9740" width="16.54296875" style="1" customWidth="1"/>
    <col min="9741" max="9741" width="18.453125" style="1" customWidth="1"/>
    <col min="9742" max="9742" width="10.54296875" style="1" customWidth="1"/>
    <col min="9743" max="9743" width="10.7265625" style="1" customWidth="1"/>
    <col min="9744" max="9984" width="9.26953125" style="1"/>
    <col min="9985" max="9985" width="2.7265625" style="1" customWidth="1"/>
    <col min="9986" max="9986" width="39.54296875" style="1" customWidth="1"/>
    <col min="9987" max="9989" width="10.7265625" style="1" customWidth="1"/>
    <col min="9990" max="9990" width="13.54296875" style="1" customWidth="1"/>
    <col min="9991" max="9993" width="10.7265625" style="1" customWidth="1"/>
    <col min="9994" max="9994" width="12.26953125" style="1" customWidth="1"/>
    <col min="9995" max="9995" width="10.7265625" style="1" customWidth="1"/>
    <col min="9996" max="9996" width="16.54296875" style="1" customWidth="1"/>
    <col min="9997" max="9997" width="18.453125" style="1" customWidth="1"/>
    <col min="9998" max="9998" width="10.54296875" style="1" customWidth="1"/>
    <col min="9999" max="9999" width="10.7265625" style="1" customWidth="1"/>
    <col min="10000" max="10240" width="9.26953125" style="1"/>
    <col min="10241" max="10241" width="2.7265625" style="1" customWidth="1"/>
    <col min="10242" max="10242" width="39.54296875" style="1" customWidth="1"/>
    <col min="10243" max="10245" width="10.7265625" style="1" customWidth="1"/>
    <col min="10246" max="10246" width="13.54296875" style="1" customWidth="1"/>
    <col min="10247" max="10249" width="10.7265625" style="1" customWidth="1"/>
    <col min="10250" max="10250" width="12.26953125" style="1" customWidth="1"/>
    <col min="10251" max="10251" width="10.7265625" style="1" customWidth="1"/>
    <col min="10252" max="10252" width="16.54296875" style="1" customWidth="1"/>
    <col min="10253" max="10253" width="18.453125" style="1" customWidth="1"/>
    <col min="10254" max="10254" width="10.54296875" style="1" customWidth="1"/>
    <col min="10255" max="10255" width="10.7265625" style="1" customWidth="1"/>
    <col min="10256" max="10496" width="9.26953125" style="1"/>
    <col min="10497" max="10497" width="2.7265625" style="1" customWidth="1"/>
    <col min="10498" max="10498" width="39.54296875" style="1" customWidth="1"/>
    <col min="10499" max="10501" width="10.7265625" style="1" customWidth="1"/>
    <col min="10502" max="10502" width="13.54296875" style="1" customWidth="1"/>
    <col min="10503" max="10505" width="10.7265625" style="1" customWidth="1"/>
    <col min="10506" max="10506" width="12.26953125" style="1" customWidth="1"/>
    <col min="10507" max="10507" width="10.7265625" style="1" customWidth="1"/>
    <col min="10508" max="10508" width="16.54296875" style="1" customWidth="1"/>
    <col min="10509" max="10509" width="18.453125" style="1" customWidth="1"/>
    <col min="10510" max="10510" width="10.54296875" style="1" customWidth="1"/>
    <col min="10511" max="10511" width="10.7265625" style="1" customWidth="1"/>
    <col min="10512" max="10752" width="9.26953125" style="1"/>
    <col min="10753" max="10753" width="2.7265625" style="1" customWidth="1"/>
    <col min="10754" max="10754" width="39.54296875" style="1" customWidth="1"/>
    <col min="10755" max="10757" width="10.7265625" style="1" customWidth="1"/>
    <col min="10758" max="10758" width="13.54296875" style="1" customWidth="1"/>
    <col min="10759" max="10761" width="10.7265625" style="1" customWidth="1"/>
    <col min="10762" max="10762" width="12.26953125" style="1" customWidth="1"/>
    <col min="10763" max="10763" width="10.7265625" style="1" customWidth="1"/>
    <col min="10764" max="10764" width="16.54296875" style="1" customWidth="1"/>
    <col min="10765" max="10765" width="18.453125" style="1" customWidth="1"/>
    <col min="10766" max="10766" width="10.54296875" style="1" customWidth="1"/>
    <col min="10767" max="10767" width="10.7265625" style="1" customWidth="1"/>
    <col min="10768" max="11008" width="9.26953125" style="1"/>
    <col min="11009" max="11009" width="2.7265625" style="1" customWidth="1"/>
    <col min="11010" max="11010" width="39.54296875" style="1" customWidth="1"/>
    <col min="11011" max="11013" width="10.7265625" style="1" customWidth="1"/>
    <col min="11014" max="11014" width="13.54296875" style="1" customWidth="1"/>
    <col min="11015" max="11017" width="10.7265625" style="1" customWidth="1"/>
    <col min="11018" max="11018" width="12.26953125" style="1" customWidth="1"/>
    <col min="11019" max="11019" width="10.7265625" style="1" customWidth="1"/>
    <col min="11020" max="11020" width="16.54296875" style="1" customWidth="1"/>
    <col min="11021" max="11021" width="18.453125" style="1" customWidth="1"/>
    <col min="11022" max="11022" width="10.54296875" style="1" customWidth="1"/>
    <col min="11023" max="11023" width="10.7265625" style="1" customWidth="1"/>
    <col min="11024" max="11264" width="9.26953125" style="1"/>
    <col min="11265" max="11265" width="2.7265625" style="1" customWidth="1"/>
    <col min="11266" max="11266" width="39.54296875" style="1" customWidth="1"/>
    <col min="11267" max="11269" width="10.7265625" style="1" customWidth="1"/>
    <col min="11270" max="11270" width="13.54296875" style="1" customWidth="1"/>
    <col min="11271" max="11273" width="10.7265625" style="1" customWidth="1"/>
    <col min="11274" max="11274" width="12.26953125" style="1" customWidth="1"/>
    <col min="11275" max="11275" width="10.7265625" style="1" customWidth="1"/>
    <col min="11276" max="11276" width="16.54296875" style="1" customWidth="1"/>
    <col min="11277" max="11277" width="18.453125" style="1" customWidth="1"/>
    <col min="11278" max="11278" width="10.54296875" style="1" customWidth="1"/>
    <col min="11279" max="11279" width="10.7265625" style="1" customWidth="1"/>
    <col min="11280" max="11520" width="9.26953125" style="1"/>
    <col min="11521" max="11521" width="2.7265625" style="1" customWidth="1"/>
    <col min="11522" max="11522" width="39.54296875" style="1" customWidth="1"/>
    <col min="11523" max="11525" width="10.7265625" style="1" customWidth="1"/>
    <col min="11526" max="11526" width="13.54296875" style="1" customWidth="1"/>
    <col min="11527" max="11529" width="10.7265625" style="1" customWidth="1"/>
    <col min="11530" max="11530" width="12.26953125" style="1" customWidth="1"/>
    <col min="11531" max="11531" width="10.7265625" style="1" customWidth="1"/>
    <col min="11532" max="11532" width="16.54296875" style="1" customWidth="1"/>
    <col min="11533" max="11533" width="18.453125" style="1" customWidth="1"/>
    <col min="11534" max="11534" width="10.54296875" style="1" customWidth="1"/>
    <col min="11535" max="11535" width="10.7265625" style="1" customWidth="1"/>
    <col min="11536" max="11776" width="9.26953125" style="1"/>
    <col min="11777" max="11777" width="2.7265625" style="1" customWidth="1"/>
    <col min="11778" max="11778" width="39.54296875" style="1" customWidth="1"/>
    <col min="11779" max="11781" width="10.7265625" style="1" customWidth="1"/>
    <col min="11782" max="11782" width="13.54296875" style="1" customWidth="1"/>
    <col min="11783" max="11785" width="10.7265625" style="1" customWidth="1"/>
    <col min="11786" max="11786" width="12.26953125" style="1" customWidth="1"/>
    <col min="11787" max="11787" width="10.7265625" style="1" customWidth="1"/>
    <col min="11788" max="11788" width="16.54296875" style="1" customWidth="1"/>
    <col min="11789" max="11789" width="18.453125" style="1" customWidth="1"/>
    <col min="11790" max="11790" width="10.54296875" style="1" customWidth="1"/>
    <col min="11791" max="11791" width="10.7265625" style="1" customWidth="1"/>
    <col min="11792" max="12032" width="9.26953125" style="1"/>
    <col min="12033" max="12033" width="2.7265625" style="1" customWidth="1"/>
    <col min="12034" max="12034" width="39.54296875" style="1" customWidth="1"/>
    <col min="12035" max="12037" width="10.7265625" style="1" customWidth="1"/>
    <col min="12038" max="12038" width="13.54296875" style="1" customWidth="1"/>
    <col min="12039" max="12041" width="10.7265625" style="1" customWidth="1"/>
    <col min="12042" max="12042" width="12.26953125" style="1" customWidth="1"/>
    <col min="12043" max="12043" width="10.7265625" style="1" customWidth="1"/>
    <col min="12044" max="12044" width="16.54296875" style="1" customWidth="1"/>
    <col min="12045" max="12045" width="18.453125" style="1" customWidth="1"/>
    <col min="12046" max="12046" width="10.54296875" style="1" customWidth="1"/>
    <col min="12047" max="12047" width="10.7265625" style="1" customWidth="1"/>
    <col min="12048" max="12288" width="9.26953125" style="1"/>
    <col min="12289" max="12289" width="2.7265625" style="1" customWidth="1"/>
    <col min="12290" max="12290" width="39.54296875" style="1" customWidth="1"/>
    <col min="12291" max="12293" width="10.7265625" style="1" customWidth="1"/>
    <col min="12294" max="12294" width="13.54296875" style="1" customWidth="1"/>
    <col min="12295" max="12297" width="10.7265625" style="1" customWidth="1"/>
    <col min="12298" max="12298" width="12.26953125" style="1" customWidth="1"/>
    <col min="12299" max="12299" width="10.7265625" style="1" customWidth="1"/>
    <col min="12300" max="12300" width="16.54296875" style="1" customWidth="1"/>
    <col min="12301" max="12301" width="18.453125" style="1" customWidth="1"/>
    <col min="12302" max="12302" width="10.54296875" style="1" customWidth="1"/>
    <col min="12303" max="12303" width="10.7265625" style="1" customWidth="1"/>
    <col min="12304" max="12544" width="9.26953125" style="1"/>
    <col min="12545" max="12545" width="2.7265625" style="1" customWidth="1"/>
    <col min="12546" max="12546" width="39.54296875" style="1" customWidth="1"/>
    <col min="12547" max="12549" width="10.7265625" style="1" customWidth="1"/>
    <col min="12550" max="12550" width="13.54296875" style="1" customWidth="1"/>
    <col min="12551" max="12553" width="10.7265625" style="1" customWidth="1"/>
    <col min="12554" max="12554" width="12.26953125" style="1" customWidth="1"/>
    <col min="12555" max="12555" width="10.7265625" style="1" customWidth="1"/>
    <col min="12556" max="12556" width="16.54296875" style="1" customWidth="1"/>
    <col min="12557" max="12557" width="18.453125" style="1" customWidth="1"/>
    <col min="12558" max="12558" width="10.54296875" style="1" customWidth="1"/>
    <col min="12559" max="12559" width="10.7265625" style="1" customWidth="1"/>
    <col min="12560" max="12800" width="9.26953125" style="1"/>
    <col min="12801" max="12801" width="2.7265625" style="1" customWidth="1"/>
    <col min="12802" max="12802" width="39.54296875" style="1" customWidth="1"/>
    <col min="12803" max="12805" width="10.7265625" style="1" customWidth="1"/>
    <col min="12806" max="12806" width="13.54296875" style="1" customWidth="1"/>
    <col min="12807" max="12809" width="10.7265625" style="1" customWidth="1"/>
    <col min="12810" max="12810" width="12.26953125" style="1" customWidth="1"/>
    <col min="12811" max="12811" width="10.7265625" style="1" customWidth="1"/>
    <col min="12812" max="12812" width="16.54296875" style="1" customWidth="1"/>
    <col min="12813" max="12813" width="18.453125" style="1" customWidth="1"/>
    <col min="12814" max="12814" width="10.54296875" style="1" customWidth="1"/>
    <col min="12815" max="12815" width="10.7265625" style="1" customWidth="1"/>
    <col min="12816" max="13056" width="9.26953125" style="1"/>
    <col min="13057" max="13057" width="2.7265625" style="1" customWidth="1"/>
    <col min="13058" max="13058" width="39.54296875" style="1" customWidth="1"/>
    <col min="13059" max="13061" width="10.7265625" style="1" customWidth="1"/>
    <col min="13062" max="13062" width="13.54296875" style="1" customWidth="1"/>
    <col min="13063" max="13065" width="10.7265625" style="1" customWidth="1"/>
    <col min="13066" max="13066" width="12.26953125" style="1" customWidth="1"/>
    <col min="13067" max="13067" width="10.7265625" style="1" customWidth="1"/>
    <col min="13068" max="13068" width="16.54296875" style="1" customWidth="1"/>
    <col min="13069" max="13069" width="18.453125" style="1" customWidth="1"/>
    <col min="13070" max="13070" width="10.54296875" style="1" customWidth="1"/>
    <col min="13071" max="13071" width="10.7265625" style="1" customWidth="1"/>
    <col min="13072" max="13312" width="9.26953125" style="1"/>
    <col min="13313" max="13313" width="2.7265625" style="1" customWidth="1"/>
    <col min="13314" max="13314" width="39.54296875" style="1" customWidth="1"/>
    <col min="13315" max="13317" width="10.7265625" style="1" customWidth="1"/>
    <col min="13318" max="13318" width="13.54296875" style="1" customWidth="1"/>
    <col min="13319" max="13321" width="10.7265625" style="1" customWidth="1"/>
    <col min="13322" max="13322" width="12.26953125" style="1" customWidth="1"/>
    <col min="13323" max="13323" width="10.7265625" style="1" customWidth="1"/>
    <col min="13324" max="13324" width="16.54296875" style="1" customWidth="1"/>
    <col min="13325" max="13325" width="18.453125" style="1" customWidth="1"/>
    <col min="13326" max="13326" width="10.54296875" style="1" customWidth="1"/>
    <col min="13327" max="13327" width="10.7265625" style="1" customWidth="1"/>
    <col min="13328" max="13568" width="9.26953125" style="1"/>
    <col min="13569" max="13569" width="2.7265625" style="1" customWidth="1"/>
    <col min="13570" max="13570" width="39.54296875" style="1" customWidth="1"/>
    <col min="13571" max="13573" width="10.7265625" style="1" customWidth="1"/>
    <col min="13574" max="13574" width="13.54296875" style="1" customWidth="1"/>
    <col min="13575" max="13577" width="10.7265625" style="1" customWidth="1"/>
    <col min="13578" max="13578" width="12.26953125" style="1" customWidth="1"/>
    <col min="13579" max="13579" width="10.7265625" style="1" customWidth="1"/>
    <col min="13580" max="13580" width="16.54296875" style="1" customWidth="1"/>
    <col min="13581" max="13581" width="18.453125" style="1" customWidth="1"/>
    <col min="13582" max="13582" width="10.54296875" style="1" customWidth="1"/>
    <col min="13583" max="13583" width="10.7265625" style="1" customWidth="1"/>
    <col min="13584" max="13824" width="9.26953125" style="1"/>
    <col min="13825" max="13825" width="2.7265625" style="1" customWidth="1"/>
    <col min="13826" max="13826" width="39.54296875" style="1" customWidth="1"/>
    <col min="13827" max="13829" width="10.7265625" style="1" customWidth="1"/>
    <col min="13830" max="13830" width="13.54296875" style="1" customWidth="1"/>
    <col min="13831" max="13833" width="10.7265625" style="1" customWidth="1"/>
    <col min="13834" max="13834" width="12.26953125" style="1" customWidth="1"/>
    <col min="13835" max="13835" width="10.7265625" style="1" customWidth="1"/>
    <col min="13836" max="13836" width="16.54296875" style="1" customWidth="1"/>
    <col min="13837" max="13837" width="18.453125" style="1" customWidth="1"/>
    <col min="13838" max="13838" width="10.54296875" style="1" customWidth="1"/>
    <col min="13839" max="13839" width="10.7265625" style="1" customWidth="1"/>
    <col min="13840" max="14080" width="9.26953125" style="1"/>
    <col min="14081" max="14081" width="2.7265625" style="1" customWidth="1"/>
    <col min="14082" max="14082" width="39.54296875" style="1" customWidth="1"/>
    <col min="14083" max="14085" width="10.7265625" style="1" customWidth="1"/>
    <col min="14086" max="14086" width="13.54296875" style="1" customWidth="1"/>
    <col min="14087" max="14089" width="10.7265625" style="1" customWidth="1"/>
    <col min="14090" max="14090" width="12.26953125" style="1" customWidth="1"/>
    <col min="14091" max="14091" width="10.7265625" style="1" customWidth="1"/>
    <col min="14092" max="14092" width="16.54296875" style="1" customWidth="1"/>
    <col min="14093" max="14093" width="18.453125" style="1" customWidth="1"/>
    <col min="14094" max="14094" width="10.54296875" style="1" customWidth="1"/>
    <col min="14095" max="14095" width="10.7265625" style="1" customWidth="1"/>
    <col min="14096" max="14336" width="9.26953125" style="1"/>
    <col min="14337" max="14337" width="2.7265625" style="1" customWidth="1"/>
    <col min="14338" max="14338" width="39.54296875" style="1" customWidth="1"/>
    <col min="14339" max="14341" width="10.7265625" style="1" customWidth="1"/>
    <col min="14342" max="14342" width="13.54296875" style="1" customWidth="1"/>
    <col min="14343" max="14345" width="10.7265625" style="1" customWidth="1"/>
    <col min="14346" max="14346" width="12.26953125" style="1" customWidth="1"/>
    <col min="14347" max="14347" width="10.7265625" style="1" customWidth="1"/>
    <col min="14348" max="14348" width="16.54296875" style="1" customWidth="1"/>
    <col min="14349" max="14349" width="18.453125" style="1" customWidth="1"/>
    <col min="14350" max="14350" width="10.54296875" style="1" customWidth="1"/>
    <col min="14351" max="14351" width="10.7265625" style="1" customWidth="1"/>
    <col min="14352" max="14592" width="9.26953125" style="1"/>
    <col min="14593" max="14593" width="2.7265625" style="1" customWidth="1"/>
    <col min="14594" max="14594" width="39.54296875" style="1" customWidth="1"/>
    <col min="14595" max="14597" width="10.7265625" style="1" customWidth="1"/>
    <col min="14598" max="14598" width="13.54296875" style="1" customWidth="1"/>
    <col min="14599" max="14601" width="10.7265625" style="1" customWidth="1"/>
    <col min="14602" max="14602" width="12.26953125" style="1" customWidth="1"/>
    <col min="14603" max="14603" width="10.7265625" style="1" customWidth="1"/>
    <col min="14604" max="14604" width="16.54296875" style="1" customWidth="1"/>
    <col min="14605" max="14605" width="18.453125" style="1" customWidth="1"/>
    <col min="14606" max="14606" width="10.54296875" style="1" customWidth="1"/>
    <col min="14607" max="14607" width="10.7265625" style="1" customWidth="1"/>
    <col min="14608" max="14848" width="9.26953125" style="1"/>
    <col min="14849" max="14849" width="2.7265625" style="1" customWidth="1"/>
    <col min="14850" max="14850" width="39.54296875" style="1" customWidth="1"/>
    <col min="14851" max="14853" width="10.7265625" style="1" customWidth="1"/>
    <col min="14854" max="14854" width="13.54296875" style="1" customWidth="1"/>
    <col min="14855" max="14857" width="10.7265625" style="1" customWidth="1"/>
    <col min="14858" max="14858" width="12.26953125" style="1" customWidth="1"/>
    <col min="14859" max="14859" width="10.7265625" style="1" customWidth="1"/>
    <col min="14860" max="14860" width="16.54296875" style="1" customWidth="1"/>
    <col min="14861" max="14861" width="18.453125" style="1" customWidth="1"/>
    <col min="14862" max="14862" width="10.54296875" style="1" customWidth="1"/>
    <col min="14863" max="14863" width="10.7265625" style="1" customWidth="1"/>
    <col min="14864" max="15104" width="9.26953125" style="1"/>
    <col min="15105" max="15105" width="2.7265625" style="1" customWidth="1"/>
    <col min="15106" max="15106" width="39.54296875" style="1" customWidth="1"/>
    <col min="15107" max="15109" width="10.7265625" style="1" customWidth="1"/>
    <col min="15110" max="15110" width="13.54296875" style="1" customWidth="1"/>
    <col min="15111" max="15113" width="10.7265625" style="1" customWidth="1"/>
    <col min="15114" max="15114" width="12.26953125" style="1" customWidth="1"/>
    <col min="15115" max="15115" width="10.7265625" style="1" customWidth="1"/>
    <col min="15116" max="15116" width="16.54296875" style="1" customWidth="1"/>
    <col min="15117" max="15117" width="18.453125" style="1" customWidth="1"/>
    <col min="15118" max="15118" width="10.54296875" style="1" customWidth="1"/>
    <col min="15119" max="15119" width="10.7265625" style="1" customWidth="1"/>
    <col min="15120" max="15360" width="9.26953125" style="1"/>
    <col min="15361" max="15361" width="2.7265625" style="1" customWidth="1"/>
    <col min="15362" max="15362" width="39.54296875" style="1" customWidth="1"/>
    <col min="15363" max="15365" width="10.7265625" style="1" customWidth="1"/>
    <col min="15366" max="15366" width="13.54296875" style="1" customWidth="1"/>
    <col min="15367" max="15369" width="10.7265625" style="1" customWidth="1"/>
    <col min="15370" max="15370" width="12.26953125" style="1" customWidth="1"/>
    <col min="15371" max="15371" width="10.7265625" style="1" customWidth="1"/>
    <col min="15372" max="15372" width="16.54296875" style="1" customWidth="1"/>
    <col min="15373" max="15373" width="18.453125" style="1" customWidth="1"/>
    <col min="15374" max="15374" width="10.54296875" style="1" customWidth="1"/>
    <col min="15375" max="15375" width="10.7265625" style="1" customWidth="1"/>
    <col min="15376" max="15616" width="9.26953125" style="1"/>
    <col min="15617" max="15617" width="2.7265625" style="1" customWidth="1"/>
    <col min="15618" max="15618" width="39.54296875" style="1" customWidth="1"/>
    <col min="15619" max="15621" width="10.7265625" style="1" customWidth="1"/>
    <col min="15622" max="15622" width="13.54296875" style="1" customWidth="1"/>
    <col min="15623" max="15625" width="10.7265625" style="1" customWidth="1"/>
    <col min="15626" max="15626" width="12.26953125" style="1" customWidth="1"/>
    <col min="15627" max="15627" width="10.7265625" style="1" customWidth="1"/>
    <col min="15628" max="15628" width="16.54296875" style="1" customWidth="1"/>
    <col min="15629" max="15629" width="18.453125" style="1" customWidth="1"/>
    <col min="15630" max="15630" width="10.54296875" style="1" customWidth="1"/>
    <col min="15631" max="15631" width="10.7265625" style="1" customWidth="1"/>
    <col min="15632" max="15872" width="9.26953125" style="1"/>
    <col min="15873" max="15873" width="2.7265625" style="1" customWidth="1"/>
    <col min="15874" max="15874" width="39.54296875" style="1" customWidth="1"/>
    <col min="15875" max="15877" width="10.7265625" style="1" customWidth="1"/>
    <col min="15878" max="15878" width="13.54296875" style="1" customWidth="1"/>
    <col min="15879" max="15881" width="10.7265625" style="1" customWidth="1"/>
    <col min="15882" max="15882" width="12.26953125" style="1" customWidth="1"/>
    <col min="15883" max="15883" width="10.7265625" style="1" customWidth="1"/>
    <col min="15884" max="15884" width="16.54296875" style="1" customWidth="1"/>
    <col min="15885" max="15885" width="18.453125" style="1" customWidth="1"/>
    <col min="15886" max="15886" width="10.54296875" style="1" customWidth="1"/>
    <col min="15887" max="15887" width="10.7265625" style="1" customWidth="1"/>
    <col min="15888" max="16128" width="9.26953125" style="1"/>
    <col min="16129" max="16129" width="2.7265625" style="1" customWidth="1"/>
    <col min="16130" max="16130" width="39.54296875" style="1" customWidth="1"/>
    <col min="16131" max="16133" width="10.7265625" style="1" customWidth="1"/>
    <col min="16134" max="16134" width="13.54296875" style="1" customWidth="1"/>
    <col min="16135" max="16137" width="10.7265625" style="1" customWidth="1"/>
    <col min="16138" max="16138" width="12.26953125" style="1" customWidth="1"/>
    <col min="16139" max="16139" width="10.7265625" style="1" customWidth="1"/>
    <col min="16140" max="16140" width="16.54296875" style="1" customWidth="1"/>
    <col min="16141" max="16141" width="18.453125" style="1" customWidth="1"/>
    <col min="16142" max="16142" width="10.54296875" style="1" customWidth="1"/>
    <col min="16143" max="16143" width="10.7265625" style="1" customWidth="1"/>
    <col min="16144" max="16384" width="9.26953125" style="1"/>
  </cols>
  <sheetData>
    <row r="1" spans="2:32" s="7" customFormat="1" ht="18" x14ac:dyDescent="0.5">
      <c r="B1" s="48" t="s">
        <v>203</v>
      </c>
      <c r="AA1" s="43" t="s">
        <v>48</v>
      </c>
      <c r="AF1" s="40"/>
    </row>
    <row r="2" spans="2:32" ht="14" x14ac:dyDescent="0.3">
      <c r="B2" s="165"/>
      <c r="AA2" s="44" t="s">
        <v>49</v>
      </c>
      <c r="AF2" s="38"/>
    </row>
    <row r="3" spans="2:32" ht="15" customHeight="1" x14ac:dyDescent="0.3">
      <c r="B3" s="3" t="s">
        <v>4</v>
      </c>
      <c r="C3" s="218" t="s">
        <v>197</v>
      </c>
      <c r="D3" s="219"/>
      <c r="E3" s="219"/>
      <c r="G3" s="6"/>
      <c r="H3" s="7"/>
      <c r="I3" s="172"/>
      <c r="J3" s="172"/>
      <c r="AA3" s="44" t="s">
        <v>50</v>
      </c>
      <c r="AF3" s="38"/>
    </row>
    <row r="4" spans="2:32" ht="15" customHeight="1" thickBot="1" x14ac:dyDescent="0.4">
      <c r="B4" s="4" t="s">
        <v>204</v>
      </c>
      <c r="C4" s="220" t="s">
        <v>226</v>
      </c>
      <c r="D4" s="221"/>
      <c r="E4" s="221"/>
      <c r="F4" s="222"/>
      <c r="G4" s="223"/>
      <c r="H4" s="224"/>
      <c r="I4" s="224"/>
      <c r="J4" s="224"/>
      <c r="AA4" s="44" t="s">
        <v>51</v>
      </c>
      <c r="AF4" s="39"/>
    </row>
    <row r="5" spans="2:32" ht="15" customHeight="1" x14ac:dyDescent="0.25">
      <c r="B5" s="5" t="s">
        <v>0</v>
      </c>
      <c r="C5" s="225" t="s">
        <v>227</v>
      </c>
      <c r="D5" s="221"/>
      <c r="E5" s="221"/>
      <c r="F5" s="226"/>
    </row>
    <row r="6" spans="2:32" ht="15" customHeight="1" x14ac:dyDescent="0.25">
      <c r="B6" s="5" t="s">
        <v>1</v>
      </c>
      <c r="C6" s="225" t="s">
        <v>205</v>
      </c>
      <c r="D6" s="221"/>
      <c r="E6" s="221"/>
      <c r="F6" s="226"/>
    </row>
    <row r="7" spans="2:32" ht="15" customHeight="1" x14ac:dyDescent="0.3">
      <c r="B7" s="5" t="s">
        <v>2</v>
      </c>
      <c r="C7" s="227" t="s">
        <v>206</v>
      </c>
      <c r="D7" s="228"/>
      <c r="E7" s="228"/>
      <c r="F7" s="226"/>
    </row>
    <row r="8" spans="2:32" ht="15" customHeight="1" x14ac:dyDescent="0.25">
      <c r="B8" s="5"/>
      <c r="C8" s="37"/>
      <c r="D8" s="165"/>
      <c r="E8" s="165"/>
      <c r="F8" s="226"/>
    </row>
    <row r="9" spans="2:32" ht="15" customHeight="1" x14ac:dyDescent="0.3">
      <c r="B9" s="5"/>
      <c r="C9" s="229" t="s">
        <v>207</v>
      </c>
      <c r="D9" s="230"/>
      <c r="E9" s="231"/>
      <c r="F9" s="226"/>
    </row>
    <row r="10" spans="2:32" ht="15" customHeight="1" x14ac:dyDescent="0.25">
      <c r="B10" s="5"/>
      <c r="C10" s="37"/>
      <c r="D10" s="165"/>
      <c r="E10" s="165"/>
      <c r="F10" s="226"/>
    </row>
    <row r="11" spans="2:32" s="41" customFormat="1" ht="18" customHeight="1" x14ac:dyDescent="0.35">
      <c r="B11" s="232" t="s">
        <v>208</v>
      </c>
      <c r="C11" s="44" t="s">
        <v>209</v>
      </c>
      <c r="D11" s="42"/>
      <c r="E11" s="42"/>
      <c r="F11" s="233"/>
    </row>
    <row r="12" spans="2:32" ht="17.649999999999999" customHeight="1" x14ac:dyDescent="0.3">
      <c r="B12" s="232"/>
      <c r="C12" s="44" t="s">
        <v>50</v>
      </c>
      <c r="D12" s="165"/>
      <c r="E12" s="165"/>
      <c r="F12" s="226"/>
    </row>
    <row r="13" spans="2:32" ht="15.65" customHeight="1" x14ac:dyDescent="0.3">
      <c r="B13" s="232"/>
      <c r="C13" s="44" t="s">
        <v>210</v>
      </c>
      <c r="D13" s="165"/>
      <c r="E13" s="165"/>
      <c r="F13" s="226"/>
    </row>
    <row r="14" spans="2:32" ht="15" customHeight="1" x14ac:dyDescent="0.25">
      <c r="B14" s="165"/>
      <c r="C14" s="165"/>
      <c r="D14" s="165"/>
      <c r="E14" s="165"/>
      <c r="F14" s="165"/>
      <c r="J14" s="7"/>
      <c r="K14" s="7"/>
      <c r="L14" s="7"/>
    </row>
    <row r="15" spans="2:32" ht="15" customHeight="1" x14ac:dyDescent="0.3">
      <c r="B15" s="168"/>
      <c r="C15" s="234" t="s">
        <v>46</v>
      </c>
      <c r="D15" s="235"/>
      <c r="E15" s="236"/>
      <c r="F15" s="8"/>
      <c r="G15" s="9"/>
      <c r="H15" s="9"/>
      <c r="I15" s="7"/>
      <c r="J15" s="172"/>
      <c r="K15" s="172"/>
      <c r="L15" s="172"/>
    </row>
    <row r="16" spans="2:32" ht="17.649999999999999" customHeight="1" x14ac:dyDescent="0.25">
      <c r="B16" s="194" t="s">
        <v>211</v>
      </c>
      <c r="C16" s="194"/>
      <c r="D16" s="237">
        <v>657572</v>
      </c>
      <c r="E16" s="237"/>
      <c r="G16" s="194"/>
      <c r="H16" s="194"/>
      <c r="I16" s="194"/>
      <c r="J16" s="194"/>
      <c r="K16" s="194"/>
      <c r="L16" s="34"/>
      <c r="M16" s="20"/>
      <c r="N16" s="20"/>
    </row>
    <row r="17" spans="2:32" ht="16.899999999999999" customHeight="1" x14ac:dyDescent="0.25">
      <c r="B17" s="194" t="s">
        <v>212</v>
      </c>
      <c r="C17" s="194"/>
      <c r="D17" s="238">
        <v>647502</v>
      </c>
      <c r="E17" s="238"/>
      <c r="G17" s="194"/>
      <c r="H17" s="194"/>
      <c r="I17" s="194"/>
      <c r="J17" s="194"/>
      <c r="K17" s="194"/>
      <c r="L17" s="34"/>
      <c r="M17" s="20"/>
      <c r="N17" s="20"/>
    </row>
    <row r="18" spans="2:32" ht="15" customHeight="1" x14ac:dyDescent="0.25">
      <c r="B18" s="194" t="s">
        <v>213</v>
      </c>
      <c r="C18" s="194"/>
      <c r="D18" s="239">
        <f>AVERAGE(D16:D17)</f>
        <v>652537</v>
      </c>
      <c r="E18" s="239"/>
      <c r="G18" s="194"/>
      <c r="H18" s="194"/>
      <c r="I18" s="194"/>
      <c r="J18" s="194"/>
      <c r="K18" s="194"/>
      <c r="L18" s="34"/>
      <c r="M18" s="20"/>
      <c r="N18" s="20"/>
    </row>
    <row r="19" spans="2:32" ht="14.65" customHeight="1" x14ac:dyDescent="0.25">
      <c r="B19" s="194" t="s">
        <v>214</v>
      </c>
      <c r="C19" s="194"/>
      <c r="D19" s="240">
        <v>0.03</v>
      </c>
      <c r="E19" s="240"/>
      <c r="G19" s="194"/>
      <c r="H19" s="194"/>
      <c r="I19" s="194"/>
      <c r="J19" s="194"/>
      <c r="K19" s="194"/>
      <c r="L19" s="34"/>
      <c r="M19" s="20"/>
      <c r="N19" s="20"/>
    </row>
    <row r="20" spans="2:32" ht="15" customHeight="1" x14ac:dyDescent="0.25">
      <c r="B20" s="194" t="s">
        <v>215</v>
      </c>
      <c r="C20" s="194"/>
      <c r="D20" s="239">
        <f>D18*D19</f>
        <v>19576.11</v>
      </c>
      <c r="E20" s="239"/>
      <c r="G20" s="194"/>
      <c r="H20" s="194"/>
      <c r="I20" s="194"/>
      <c r="J20" s="194"/>
      <c r="K20" s="194"/>
      <c r="L20" s="35"/>
      <c r="M20" s="167"/>
      <c r="N20" s="167"/>
    </row>
    <row r="21" spans="2:32" ht="15" customHeight="1" x14ac:dyDescent="0.25">
      <c r="B21" s="241" t="s">
        <v>52</v>
      </c>
      <c r="C21" s="241"/>
      <c r="D21" s="242">
        <f>SUM(C30:M30)</f>
        <v>19577</v>
      </c>
      <c r="E21" s="242"/>
      <c r="G21" s="7"/>
      <c r="H21" s="7"/>
      <c r="I21" s="7"/>
      <c r="J21" s="7"/>
      <c r="K21" s="4"/>
      <c r="L21" s="36"/>
      <c r="M21" s="20"/>
      <c r="N21" s="20"/>
    </row>
    <row r="22" spans="2:32" ht="15" customHeight="1" x14ac:dyDescent="0.25">
      <c r="B22" s="52"/>
      <c r="C22" s="52"/>
      <c r="D22" s="243"/>
      <c r="E22" s="243"/>
      <c r="G22" s="7"/>
      <c r="H22" s="7"/>
      <c r="I22" s="7"/>
      <c r="J22" s="7"/>
      <c r="K22" s="4"/>
      <c r="L22" s="36"/>
      <c r="M22" s="20"/>
      <c r="N22" s="20"/>
    </row>
    <row r="23" spans="2:32" ht="15" customHeight="1" x14ac:dyDescent="0.25">
      <c r="B23" s="52"/>
      <c r="C23" s="52"/>
      <c r="D23" s="243"/>
      <c r="E23" s="243"/>
      <c r="G23" s="7"/>
      <c r="H23" s="7"/>
      <c r="I23" s="7"/>
      <c r="J23" s="7"/>
      <c r="K23" s="4"/>
      <c r="L23" s="36"/>
      <c r="M23" s="20"/>
      <c r="N23" s="20"/>
    </row>
    <row r="24" spans="2:32" ht="15.75" customHeight="1" x14ac:dyDescent="0.3">
      <c r="B24" s="244"/>
      <c r="C24" s="245"/>
      <c r="D24" s="245"/>
      <c r="E24" s="245"/>
      <c r="F24" s="245"/>
      <c r="G24" s="245"/>
      <c r="H24" s="245"/>
      <c r="I24" s="245"/>
      <c r="L24" s="7"/>
    </row>
    <row r="25" spans="2:32" ht="15" customHeight="1" x14ac:dyDescent="0.25">
      <c r="B25" s="5"/>
      <c r="C25" s="29" t="s">
        <v>14</v>
      </c>
      <c r="D25" s="27" t="s">
        <v>15</v>
      </c>
      <c r="E25" s="27" t="s">
        <v>16</v>
      </c>
      <c r="F25" s="27" t="s">
        <v>17</v>
      </c>
      <c r="G25" s="27" t="s">
        <v>18</v>
      </c>
      <c r="H25" s="27" t="s">
        <v>19</v>
      </c>
      <c r="I25" s="27" t="s">
        <v>20</v>
      </c>
      <c r="J25" s="27" t="s">
        <v>21</v>
      </c>
      <c r="K25" s="28" t="s">
        <v>22</v>
      </c>
      <c r="L25" s="246"/>
      <c r="M25" s="246"/>
    </row>
    <row r="26" spans="2:32" s="11" customFormat="1" ht="36" customHeight="1" x14ac:dyDescent="0.3">
      <c r="B26" s="10"/>
      <c r="C26" s="23" t="s">
        <v>23</v>
      </c>
      <c r="D26" s="23" t="s">
        <v>24</v>
      </c>
      <c r="E26" s="23" t="s">
        <v>25</v>
      </c>
      <c r="F26" s="23" t="s">
        <v>26</v>
      </c>
      <c r="G26" s="23" t="s">
        <v>27</v>
      </c>
      <c r="H26" s="23" t="s">
        <v>41</v>
      </c>
      <c r="I26" s="23" t="s">
        <v>28</v>
      </c>
      <c r="J26" s="23" t="s">
        <v>29</v>
      </c>
      <c r="K26" s="23" t="s">
        <v>30</v>
      </c>
      <c r="L26" s="23" t="s">
        <v>34</v>
      </c>
      <c r="M26" s="23" t="s">
        <v>31</v>
      </c>
      <c r="AF26" s="1"/>
    </row>
    <row r="27" spans="2:32" ht="15" customHeight="1" x14ac:dyDescent="0.3">
      <c r="B27" s="5"/>
      <c r="C27" s="21" t="s">
        <v>7</v>
      </c>
      <c r="D27" s="21" t="s">
        <v>7</v>
      </c>
      <c r="E27" s="21" t="s">
        <v>7</v>
      </c>
      <c r="F27" s="21" t="s">
        <v>7</v>
      </c>
      <c r="G27" s="21" t="s">
        <v>7</v>
      </c>
      <c r="H27" s="21" t="s">
        <v>7</v>
      </c>
      <c r="I27" s="21" t="s">
        <v>7</v>
      </c>
      <c r="J27" s="21" t="s">
        <v>7</v>
      </c>
      <c r="K27" s="21" t="s">
        <v>7</v>
      </c>
      <c r="L27" s="21" t="s">
        <v>216</v>
      </c>
      <c r="M27" s="21" t="s">
        <v>216</v>
      </c>
      <c r="AF27" s="11"/>
    </row>
    <row r="28" spans="2:32" ht="15" customHeight="1" x14ac:dyDescent="0.25">
      <c r="B28" s="4" t="s">
        <v>43</v>
      </c>
      <c r="C28" s="247">
        <f t="shared" ref="C28:M28" si="0">SUM(C41:C61)</f>
        <v>0</v>
      </c>
      <c r="D28" s="248">
        <f t="shared" si="0"/>
        <v>0</v>
      </c>
      <c r="E28" s="248">
        <f t="shared" si="0"/>
        <v>0</v>
      </c>
      <c r="F28" s="248">
        <f t="shared" si="0"/>
        <v>0</v>
      </c>
      <c r="G28" s="248">
        <f t="shared" si="0"/>
        <v>0</v>
      </c>
      <c r="H28" s="248">
        <f t="shared" si="0"/>
        <v>0</v>
      </c>
      <c r="I28" s="248">
        <f t="shared" si="0"/>
        <v>0</v>
      </c>
      <c r="J28" s="248">
        <f t="shared" si="0"/>
        <v>0</v>
      </c>
      <c r="K28" s="248">
        <f t="shared" si="0"/>
        <v>0</v>
      </c>
      <c r="L28" s="248">
        <f t="shared" si="0"/>
        <v>0</v>
      </c>
      <c r="M28" s="249">
        <f t="shared" si="0"/>
        <v>0</v>
      </c>
    </row>
    <row r="29" spans="2:32" ht="15" customHeight="1" x14ac:dyDescent="0.25">
      <c r="B29" s="4" t="s">
        <v>44</v>
      </c>
      <c r="C29" s="250"/>
      <c r="D29" s="251">
        <f t="shared" ref="D29:L29" si="1">SUM(D69:D93)</f>
        <v>3027</v>
      </c>
      <c r="E29" s="251">
        <f t="shared" si="1"/>
        <v>0</v>
      </c>
      <c r="F29" s="251">
        <f t="shared" si="1"/>
        <v>0</v>
      </c>
      <c r="G29" s="251">
        <v>0</v>
      </c>
      <c r="H29" s="251">
        <f t="shared" si="1"/>
        <v>0</v>
      </c>
      <c r="I29" s="251">
        <f t="shared" si="1"/>
        <v>0</v>
      </c>
      <c r="J29" s="251">
        <f t="shared" si="1"/>
        <v>0</v>
      </c>
      <c r="K29" s="251">
        <f t="shared" si="1"/>
        <v>0</v>
      </c>
      <c r="L29" s="251">
        <f t="shared" si="1"/>
        <v>0</v>
      </c>
      <c r="M29" s="249">
        <f>SUM(M69:M93)</f>
        <v>16550</v>
      </c>
    </row>
    <row r="30" spans="2:32" ht="15" customHeight="1" x14ac:dyDescent="0.25">
      <c r="B30" s="5" t="s">
        <v>45</v>
      </c>
      <c r="C30" s="252">
        <f t="shared" ref="C30:M30" si="2">C28+C29</f>
        <v>0</v>
      </c>
      <c r="D30" s="253">
        <f t="shared" si="2"/>
        <v>3027</v>
      </c>
      <c r="E30" s="253">
        <f t="shared" si="2"/>
        <v>0</v>
      </c>
      <c r="F30" s="253">
        <f t="shared" si="2"/>
        <v>0</v>
      </c>
      <c r="G30" s="253">
        <f t="shared" si="2"/>
        <v>0</v>
      </c>
      <c r="H30" s="253">
        <f t="shared" si="2"/>
        <v>0</v>
      </c>
      <c r="I30" s="253">
        <f t="shared" si="2"/>
        <v>0</v>
      </c>
      <c r="J30" s="253">
        <f t="shared" si="2"/>
        <v>0</v>
      </c>
      <c r="K30" s="253">
        <f t="shared" si="2"/>
        <v>0</v>
      </c>
      <c r="L30" s="253">
        <f t="shared" si="2"/>
        <v>0</v>
      </c>
      <c r="M30" s="254">
        <f t="shared" si="2"/>
        <v>16550</v>
      </c>
    </row>
    <row r="31" spans="2:32" ht="15" customHeight="1" x14ac:dyDescent="0.25">
      <c r="B31" s="5"/>
      <c r="C31" s="5"/>
      <c r="D31" s="5"/>
      <c r="E31" s="5"/>
      <c r="F31" s="5"/>
      <c r="G31" s="5"/>
      <c r="H31" s="5"/>
      <c r="I31" s="5"/>
      <c r="J31" s="5"/>
      <c r="K31" s="5"/>
      <c r="L31" s="5"/>
      <c r="M31" s="5"/>
    </row>
    <row r="32" spans="2:32" ht="15" customHeight="1" x14ac:dyDescent="0.25"/>
    <row r="33" spans="2:32" ht="16.5" customHeight="1" x14ac:dyDescent="0.3">
      <c r="B33" s="6" t="s">
        <v>39</v>
      </c>
      <c r="C33" s="10" t="s">
        <v>4</v>
      </c>
      <c r="D33" s="255" t="str">
        <f>C3</f>
        <v>PUD #1 of Clallam County</v>
      </c>
      <c r="E33" s="256"/>
      <c r="F33" s="257"/>
    </row>
    <row r="34" spans="2:32" ht="15" customHeight="1" x14ac:dyDescent="0.3">
      <c r="C34" s="10" t="s">
        <v>13</v>
      </c>
      <c r="D34" s="198">
        <v>2013</v>
      </c>
      <c r="E34" s="199"/>
      <c r="F34" s="200"/>
    </row>
    <row r="35" spans="2:32" ht="15" customHeight="1" x14ac:dyDescent="0.3">
      <c r="C35" s="10"/>
      <c r="D35" s="166"/>
      <c r="E35" s="9"/>
      <c r="F35" s="9"/>
    </row>
    <row r="36" spans="2:32" s="25" customFormat="1" ht="27" customHeight="1" x14ac:dyDescent="0.35">
      <c r="B36" s="202" t="s">
        <v>217</v>
      </c>
      <c r="C36" s="203"/>
      <c r="D36" s="203"/>
      <c r="E36" s="203"/>
      <c r="F36" s="26"/>
      <c r="AF36" s="1"/>
    </row>
    <row r="37" spans="2:32" ht="15" customHeight="1" x14ac:dyDescent="0.25">
      <c r="C37" s="12"/>
      <c r="D37" s="12"/>
      <c r="E37" s="12"/>
      <c r="F37" s="12"/>
      <c r="G37" s="12"/>
      <c r="H37" s="12"/>
      <c r="I37" s="12"/>
      <c r="J37" s="12"/>
      <c r="K37" s="12"/>
      <c r="L37" s="12"/>
      <c r="M37" s="12"/>
      <c r="N37" s="12"/>
      <c r="O37" s="12"/>
      <c r="P37" s="12"/>
      <c r="Q37" s="12"/>
      <c r="AF37" s="25"/>
    </row>
    <row r="38" spans="2:32" s="7" customFormat="1" ht="12.75" customHeight="1" x14ac:dyDescent="0.25">
      <c r="C38" s="29" t="s">
        <v>14</v>
      </c>
      <c r="D38" s="27" t="s">
        <v>15</v>
      </c>
      <c r="E38" s="27" t="s">
        <v>16</v>
      </c>
      <c r="F38" s="27" t="s">
        <v>17</v>
      </c>
      <c r="G38" s="27" t="s">
        <v>18</v>
      </c>
      <c r="H38" s="27" t="s">
        <v>19</v>
      </c>
      <c r="I38" s="27" t="s">
        <v>20</v>
      </c>
      <c r="J38" s="27" t="s">
        <v>21</v>
      </c>
      <c r="K38" s="28" t="s">
        <v>22</v>
      </c>
      <c r="L38" s="246"/>
      <c r="M38" s="246"/>
      <c r="AF38" s="1"/>
    </row>
    <row r="39" spans="2:32" s="11" customFormat="1" ht="43.5" customHeight="1" x14ac:dyDescent="0.3">
      <c r="C39" s="23" t="s">
        <v>33</v>
      </c>
      <c r="D39" s="23" t="s">
        <v>24</v>
      </c>
      <c r="E39" s="23" t="s">
        <v>25</v>
      </c>
      <c r="F39" s="23" t="s">
        <v>26</v>
      </c>
      <c r="G39" s="23" t="s">
        <v>27</v>
      </c>
      <c r="H39" s="23" t="s">
        <v>40</v>
      </c>
      <c r="I39" s="23" t="s">
        <v>28</v>
      </c>
      <c r="J39" s="23" t="s">
        <v>29</v>
      </c>
      <c r="K39" s="23" t="s">
        <v>30</v>
      </c>
      <c r="L39" s="23" t="s">
        <v>34</v>
      </c>
      <c r="M39" s="23" t="s">
        <v>31</v>
      </c>
      <c r="AF39" s="7"/>
    </row>
    <row r="40" spans="2:32" ht="15" customHeight="1" x14ac:dyDescent="0.3">
      <c r="B40" s="33" t="s">
        <v>35</v>
      </c>
      <c r="C40" s="21" t="s">
        <v>7</v>
      </c>
      <c r="D40" s="21" t="s">
        <v>7</v>
      </c>
      <c r="E40" s="21" t="s">
        <v>7</v>
      </c>
      <c r="F40" s="21" t="s">
        <v>7</v>
      </c>
      <c r="G40" s="21" t="s">
        <v>7</v>
      </c>
      <c r="H40" s="21" t="s">
        <v>7</v>
      </c>
      <c r="I40" s="21" t="s">
        <v>7</v>
      </c>
      <c r="J40" s="21" t="s">
        <v>7</v>
      </c>
      <c r="K40" s="21" t="s">
        <v>7</v>
      </c>
      <c r="L40" s="21" t="s">
        <v>216</v>
      </c>
      <c r="M40" s="21" t="s">
        <v>216</v>
      </c>
      <c r="AF40" s="11"/>
    </row>
    <row r="41" spans="2:32" ht="15" customHeight="1" x14ac:dyDescent="0.25">
      <c r="B41" s="258"/>
      <c r="C41" s="259"/>
      <c r="D41" s="260"/>
      <c r="E41" s="260"/>
      <c r="F41" s="260"/>
      <c r="G41" s="260"/>
      <c r="H41" s="260"/>
      <c r="I41" s="260"/>
      <c r="J41" s="260"/>
      <c r="K41" s="260"/>
      <c r="L41" s="260"/>
      <c r="M41" s="261"/>
    </row>
    <row r="42" spans="2:32" ht="15" customHeight="1" x14ac:dyDescent="0.25">
      <c r="B42" s="262"/>
      <c r="C42" s="263"/>
      <c r="D42" s="264"/>
      <c r="E42" s="264"/>
      <c r="F42" s="264"/>
      <c r="G42" s="264"/>
      <c r="H42" s="264"/>
      <c r="I42" s="264"/>
      <c r="J42" s="264"/>
      <c r="K42" s="264"/>
      <c r="L42" s="264"/>
      <c r="M42" s="265"/>
    </row>
    <row r="43" spans="2:32" ht="15" customHeight="1" x14ac:dyDescent="0.25">
      <c r="B43" s="262"/>
      <c r="C43" s="263"/>
      <c r="D43" s="264"/>
      <c r="E43" s="264"/>
      <c r="F43" s="264"/>
      <c r="G43" s="264"/>
      <c r="H43" s="264"/>
      <c r="I43" s="264"/>
      <c r="J43" s="264"/>
      <c r="K43" s="264"/>
      <c r="L43" s="264"/>
      <c r="M43" s="265"/>
    </row>
    <row r="44" spans="2:32" ht="15" customHeight="1" x14ac:dyDescent="0.25">
      <c r="B44" s="266"/>
      <c r="C44" s="263"/>
      <c r="D44" s="264"/>
      <c r="E44" s="264"/>
      <c r="F44" s="264"/>
      <c r="G44" s="264"/>
      <c r="H44" s="264"/>
      <c r="I44" s="264"/>
      <c r="J44" s="264"/>
      <c r="K44" s="264"/>
      <c r="L44" s="264"/>
      <c r="M44" s="265"/>
    </row>
    <row r="45" spans="2:32" ht="15" customHeight="1" x14ac:dyDescent="0.3">
      <c r="B45" s="267"/>
      <c r="C45" s="263"/>
      <c r="D45" s="264"/>
      <c r="E45" s="264"/>
      <c r="F45" s="264"/>
      <c r="G45" s="264"/>
      <c r="H45" s="264"/>
      <c r="I45" s="264"/>
      <c r="J45" s="264"/>
      <c r="K45" s="264"/>
      <c r="L45" s="264"/>
      <c r="M45" s="265"/>
    </row>
    <row r="46" spans="2:32" ht="15" customHeight="1" x14ac:dyDescent="0.3">
      <c r="B46" s="268"/>
      <c r="C46" s="263"/>
      <c r="D46" s="264"/>
      <c r="E46" s="264"/>
      <c r="F46" s="264"/>
      <c r="G46" s="264"/>
      <c r="H46" s="264"/>
      <c r="I46" s="264"/>
      <c r="J46" s="264"/>
      <c r="K46" s="264"/>
      <c r="L46" s="264"/>
      <c r="M46" s="265"/>
    </row>
    <row r="47" spans="2:32" ht="15" customHeight="1" x14ac:dyDescent="0.3">
      <c r="B47" s="268"/>
      <c r="C47" s="263"/>
      <c r="D47" s="264"/>
      <c r="E47" s="264"/>
      <c r="F47" s="264"/>
      <c r="G47" s="264"/>
      <c r="H47" s="264"/>
      <c r="I47" s="264"/>
      <c r="J47" s="264"/>
      <c r="K47" s="264"/>
      <c r="L47" s="264"/>
      <c r="M47" s="265"/>
    </row>
    <row r="48" spans="2:32" ht="15" customHeight="1" x14ac:dyDescent="0.3">
      <c r="B48" s="268"/>
      <c r="C48" s="263"/>
      <c r="D48" s="264"/>
      <c r="E48" s="264"/>
      <c r="F48" s="264"/>
      <c r="G48" s="264"/>
      <c r="H48" s="264"/>
      <c r="I48" s="264"/>
      <c r="J48" s="264"/>
      <c r="K48" s="264"/>
      <c r="L48" s="264"/>
      <c r="M48" s="265"/>
    </row>
    <row r="49" spans="2:13" ht="15" customHeight="1" x14ac:dyDescent="0.3">
      <c r="B49" s="268"/>
      <c r="C49" s="263"/>
      <c r="D49" s="264"/>
      <c r="E49" s="264"/>
      <c r="F49" s="264"/>
      <c r="G49" s="264"/>
      <c r="H49" s="264"/>
      <c r="I49" s="264"/>
      <c r="J49" s="264"/>
      <c r="K49" s="264"/>
      <c r="L49" s="264"/>
      <c r="M49" s="265"/>
    </row>
    <row r="50" spans="2:13" ht="15" customHeight="1" x14ac:dyDescent="0.3">
      <c r="B50" s="268"/>
      <c r="C50" s="263"/>
      <c r="D50" s="264"/>
      <c r="E50" s="264"/>
      <c r="F50" s="264"/>
      <c r="G50" s="264"/>
      <c r="H50" s="264"/>
      <c r="I50" s="264"/>
      <c r="J50" s="264"/>
      <c r="K50" s="264"/>
      <c r="L50" s="264"/>
      <c r="M50" s="265"/>
    </row>
    <row r="51" spans="2:13" ht="15" customHeight="1" x14ac:dyDescent="0.3">
      <c r="B51" s="268"/>
      <c r="C51" s="263"/>
      <c r="D51" s="264"/>
      <c r="E51" s="264"/>
      <c r="F51" s="264"/>
      <c r="G51" s="264"/>
      <c r="H51" s="264"/>
      <c r="I51" s="264"/>
      <c r="J51" s="264"/>
      <c r="K51" s="264"/>
      <c r="L51" s="264"/>
      <c r="M51" s="265"/>
    </row>
    <row r="52" spans="2:13" ht="15" customHeight="1" x14ac:dyDescent="0.3">
      <c r="B52" s="268"/>
      <c r="C52" s="263"/>
      <c r="D52" s="264"/>
      <c r="E52" s="264"/>
      <c r="F52" s="264"/>
      <c r="G52" s="264"/>
      <c r="H52" s="264"/>
      <c r="I52" s="264"/>
      <c r="J52" s="264"/>
      <c r="K52" s="264"/>
      <c r="L52" s="264"/>
      <c r="M52" s="265"/>
    </row>
    <row r="53" spans="2:13" ht="15" customHeight="1" x14ac:dyDescent="0.3">
      <c r="B53" s="268"/>
      <c r="C53" s="263"/>
      <c r="D53" s="264"/>
      <c r="E53" s="264"/>
      <c r="F53" s="264"/>
      <c r="G53" s="264"/>
      <c r="H53" s="264"/>
      <c r="I53" s="264"/>
      <c r="J53" s="264"/>
      <c r="K53" s="264"/>
      <c r="L53" s="264"/>
      <c r="M53" s="265"/>
    </row>
    <row r="54" spans="2:13" ht="15" customHeight="1" x14ac:dyDescent="0.3">
      <c r="B54" s="268"/>
      <c r="C54" s="263"/>
      <c r="D54" s="264"/>
      <c r="E54" s="264"/>
      <c r="F54" s="264"/>
      <c r="G54" s="264"/>
      <c r="H54" s="264"/>
      <c r="I54" s="264"/>
      <c r="J54" s="264"/>
      <c r="K54" s="264"/>
      <c r="L54" s="264"/>
      <c r="M54" s="265"/>
    </row>
    <row r="55" spans="2:13" ht="15" customHeight="1" x14ac:dyDescent="0.3">
      <c r="B55" s="268"/>
      <c r="C55" s="263"/>
      <c r="D55" s="264"/>
      <c r="E55" s="264"/>
      <c r="F55" s="264"/>
      <c r="G55" s="264"/>
      <c r="H55" s="264"/>
      <c r="I55" s="264"/>
      <c r="J55" s="264"/>
      <c r="K55" s="264"/>
      <c r="L55" s="264"/>
      <c r="M55" s="265"/>
    </row>
    <row r="56" spans="2:13" ht="15" customHeight="1" x14ac:dyDescent="0.3">
      <c r="B56" s="268"/>
      <c r="C56" s="263"/>
      <c r="D56" s="264"/>
      <c r="E56" s="264"/>
      <c r="F56" s="264"/>
      <c r="G56" s="264"/>
      <c r="H56" s="264"/>
      <c r="I56" s="264"/>
      <c r="J56" s="264"/>
      <c r="K56" s="264"/>
      <c r="L56" s="264"/>
      <c r="M56" s="265"/>
    </row>
    <row r="57" spans="2:13" ht="15" customHeight="1" x14ac:dyDescent="0.3">
      <c r="B57" s="268"/>
      <c r="C57" s="263"/>
      <c r="D57" s="264"/>
      <c r="E57" s="264"/>
      <c r="F57" s="264"/>
      <c r="G57" s="264"/>
      <c r="H57" s="264"/>
      <c r="I57" s="264"/>
      <c r="J57" s="264"/>
      <c r="K57" s="264"/>
      <c r="L57" s="264"/>
      <c r="M57" s="265"/>
    </row>
    <row r="58" spans="2:13" ht="15" customHeight="1" x14ac:dyDescent="0.3">
      <c r="B58" s="268"/>
      <c r="C58" s="263"/>
      <c r="D58" s="264"/>
      <c r="E58" s="264"/>
      <c r="F58" s="264"/>
      <c r="G58" s="264"/>
      <c r="H58" s="264"/>
      <c r="I58" s="264"/>
      <c r="J58" s="264"/>
      <c r="K58" s="264"/>
      <c r="L58" s="264"/>
      <c r="M58" s="265"/>
    </row>
    <row r="59" spans="2:13" ht="15" customHeight="1" x14ac:dyDescent="0.3">
      <c r="B59" s="268"/>
      <c r="C59" s="263"/>
      <c r="D59" s="264"/>
      <c r="E59" s="264"/>
      <c r="F59" s="264"/>
      <c r="G59" s="264"/>
      <c r="H59" s="264"/>
      <c r="I59" s="264"/>
      <c r="J59" s="264"/>
      <c r="K59" s="264"/>
      <c r="L59" s="264"/>
      <c r="M59" s="265"/>
    </row>
    <row r="60" spans="2:13" ht="15" customHeight="1" x14ac:dyDescent="0.3">
      <c r="B60" s="268"/>
      <c r="C60" s="263"/>
      <c r="D60" s="264"/>
      <c r="E60" s="264"/>
      <c r="F60" s="264"/>
      <c r="G60" s="264"/>
      <c r="H60" s="264"/>
      <c r="I60" s="264"/>
      <c r="J60" s="264"/>
      <c r="K60" s="264"/>
      <c r="L60" s="264"/>
      <c r="M60" s="265"/>
    </row>
    <row r="61" spans="2:13" ht="15" customHeight="1" x14ac:dyDescent="0.3">
      <c r="B61" s="269"/>
      <c r="C61" s="270"/>
      <c r="D61" s="271"/>
      <c r="E61" s="271"/>
      <c r="F61" s="271"/>
      <c r="G61" s="271"/>
      <c r="H61" s="271"/>
      <c r="I61" s="271"/>
      <c r="J61" s="271"/>
      <c r="K61" s="271"/>
      <c r="L61" s="271"/>
      <c r="M61" s="272"/>
    </row>
    <row r="62" spans="2:13" ht="15" customHeight="1" x14ac:dyDescent="0.25">
      <c r="C62" s="7"/>
      <c r="D62" s="7"/>
      <c r="E62" s="7"/>
      <c r="F62" s="7"/>
      <c r="G62" s="7"/>
      <c r="H62" s="7"/>
      <c r="I62" s="7"/>
      <c r="J62" s="7"/>
      <c r="K62" s="7"/>
      <c r="L62" s="7"/>
      <c r="M62" s="7"/>
    </row>
    <row r="63" spans="2:13" ht="17.25" customHeight="1" x14ac:dyDescent="0.3">
      <c r="B63" s="6" t="s">
        <v>32</v>
      </c>
      <c r="C63" s="10" t="s">
        <v>4</v>
      </c>
      <c r="D63" s="255" t="str">
        <f>C3</f>
        <v>PUD #1 of Clallam County</v>
      </c>
      <c r="E63" s="256"/>
      <c r="F63" s="257"/>
    </row>
    <row r="64" spans="2:13" ht="15" customHeight="1" x14ac:dyDescent="0.3">
      <c r="C64" s="10" t="s">
        <v>13</v>
      </c>
      <c r="D64" s="198">
        <v>2013</v>
      </c>
      <c r="E64" s="199"/>
      <c r="F64" s="200"/>
    </row>
    <row r="65" spans="1:32" ht="15" customHeight="1" x14ac:dyDescent="0.3">
      <c r="B65" s="10"/>
      <c r="C65" s="8"/>
      <c r="F65" s="22"/>
      <c r="G65" s="7"/>
    </row>
    <row r="66" spans="1:32" s="7" customFormat="1" ht="16.5" customHeight="1" x14ac:dyDescent="0.3">
      <c r="B66" s="6"/>
      <c r="C66" s="29" t="s">
        <v>14</v>
      </c>
      <c r="D66" s="27" t="s">
        <v>15</v>
      </c>
      <c r="E66" s="27" t="s">
        <v>16</v>
      </c>
      <c r="F66" s="27" t="s">
        <v>17</v>
      </c>
      <c r="G66" s="27" t="s">
        <v>18</v>
      </c>
      <c r="H66" s="27" t="s">
        <v>19</v>
      </c>
      <c r="I66" s="27" t="s">
        <v>20</v>
      </c>
      <c r="J66" s="27" t="s">
        <v>21</v>
      </c>
      <c r="K66" s="28" t="s">
        <v>22</v>
      </c>
      <c r="L66" s="246"/>
      <c r="M66" s="246"/>
      <c r="AF66" s="1"/>
    </row>
    <row r="67" spans="1:32" s="11" customFormat="1" ht="34.5" x14ac:dyDescent="0.3">
      <c r="B67" s="10"/>
      <c r="C67" s="23" t="s">
        <v>33</v>
      </c>
      <c r="D67" s="23" t="s">
        <v>24</v>
      </c>
      <c r="E67" s="23" t="s">
        <v>25</v>
      </c>
      <c r="F67" s="23" t="s">
        <v>26</v>
      </c>
      <c r="G67" s="23" t="s">
        <v>27</v>
      </c>
      <c r="H67" s="23" t="s">
        <v>41</v>
      </c>
      <c r="I67" s="23" t="s">
        <v>28</v>
      </c>
      <c r="J67" s="23" t="s">
        <v>29</v>
      </c>
      <c r="K67" s="23" t="s">
        <v>30</v>
      </c>
      <c r="L67" s="23" t="s">
        <v>34</v>
      </c>
      <c r="M67" s="23" t="s">
        <v>31</v>
      </c>
      <c r="AF67" s="7"/>
    </row>
    <row r="68" spans="1:32" ht="15" customHeight="1" x14ac:dyDescent="0.3">
      <c r="B68" s="33" t="s">
        <v>218</v>
      </c>
      <c r="C68" s="21" t="s">
        <v>7</v>
      </c>
      <c r="D68" s="21" t="s">
        <v>7</v>
      </c>
      <c r="E68" s="21" t="s">
        <v>7</v>
      </c>
      <c r="F68" s="21" t="s">
        <v>7</v>
      </c>
      <c r="G68" s="21" t="s">
        <v>7</v>
      </c>
      <c r="H68" s="21" t="s">
        <v>7</v>
      </c>
      <c r="I68" s="21" t="s">
        <v>7</v>
      </c>
      <c r="J68" s="21" t="s">
        <v>7</v>
      </c>
      <c r="K68" s="21" t="s">
        <v>7</v>
      </c>
      <c r="L68" s="21" t="s">
        <v>216</v>
      </c>
      <c r="M68" s="21" t="s">
        <v>216</v>
      </c>
      <c r="AF68" s="11"/>
    </row>
    <row r="69" spans="1:32" ht="15" customHeight="1" x14ac:dyDescent="0.25">
      <c r="A69" s="7"/>
      <c r="B69" s="273" t="s">
        <v>219</v>
      </c>
      <c r="C69" s="274"/>
      <c r="D69" s="260"/>
      <c r="E69" s="260"/>
      <c r="F69" s="260"/>
      <c r="G69" s="260"/>
      <c r="H69" s="260"/>
      <c r="I69" s="260"/>
      <c r="J69" s="260"/>
      <c r="K69" s="260"/>
      <c r="L69" s="260"/>
      <c r="M69" s="261">
        <v>16550</v>
      </c>
    </row>
    <row r="70" spans="1:32" ht="15" customHeight="1" x14ac:dyDescent="0.25">
      <c r="A70" s="7"/>
      <c r="B70" s="273" t="s">
        <v>220</v>
      </c>
      <c r="C70" s="275"/>
      <c r="D70" s="264">
        <v>403</v>
      </c>
      <c r="E70" s="264"/>
      <c r="F70" s="264"/>
      <c r="G70" s="264"/>
      <c r="H70" s="264"/>
      <c r="I70" s="264"/>
      <c r="J70" s="264"/>
      <c r="K70" s="264"/>
      <c r="L70" s="264"/>
      <c r="M70" s="265"/>
    </row>
    <row r="71" spans="1:32" ht="15" customHeight="1" x14ac:dyDescent="0.25">
      <c r="A71" s="7"/>
      <c r="B71" s="273" t="s">
        <v>221</v>
      </c>
      <c r="C71" s="275"/>
      <c r="D71" s="264">
        <v>394</v>
      </c>
      <c r="E71" s="264"/>
      <c r="F71" s="264"/>
      <c r="G71" s="264"/>
      <c r="H71" s="264"/>
      <c r="I71" s="264"/>
      <c r="J71" s="264"/>
      <c r="K71" s="264"/>
      <c r="L71" s="264"/>
      <c r="M71" s="265"/>
    </row>
    <row r="72" spans="1:32" ht="15" customHeight="1" x14ac:dyDescent="0.25">
      <c r="A72" s="7"/>
      <c r="B72" s="273" t="s">
        <v>222</v>
      </c>
      <c r="C72" s="275"/>
      <c r="D72" s="264">
        <v>831</v>
      </c>
      <c r="E72" s="264"/>
      <c r="F72" s="264"/>
      <c r="G72" s="264"/>
      <c r="H72" s="264"/>
      <c r="I72" s="264"/>
      <c r="J72" s="264"/>
      <c r="K72" s="264"/>
      <c r="L72" s="264"/>
      <c r="M72" s="265"/>
    </row>
    <row r="73" spans="1:32" ht="15" customHeight="1" x14ac:dyDescent="0.25">
      <c r="A73" s="7"/>
      <c r="B73" s="276" t="s">
        <v>223</v>
      </c>
      <c r="C73" s="277"/>
      <c r="D73" s="264">
        <v>1009</v>
      </c>
      <c r="E73" s="264"/>
      <c r="F73" s="264"/>
      <c r="G73" s="264"/>
      <c r="H73" s="264"/>
      <c r="I73" s="264"/>
      <c r="J73" s="264"/>
      <c r="K73" s="264"/>
      <c r="L73" s="264"/>
      <c r="M73" s="265"/>
    </row>
    <row r="74" spans="1:32" ht="15" customHeight="1" x14ac:dyDescent="0.25">
      <c r="A74" s="7"/>
      <c r="B74" s="276" t="s">
        <v>224</v>
      </c>
      <c r="C74" s="277"/>
      <c r="D74" s="264">
        <v>390</v>
      </c>
      <c r="E74" s="264"/>
      <c r="F74" s="264"/>
      <c r="G74" s="264"/>
      <c r="H74" s="264"/>
      <c r="I74" s="264"/>
      <c r="J74" s="264"/>
      <c r="K74" s="264"/>
      <c r="L74" s="264"/>
      <c r="M74" s="265"/>
    </row>
    <row r="75" spans="1:32" ht="15" customHeight="1" x14ac:dyDescent="0.3">
      <c r="A75" s="7"/>
      <c r="B75" s="278"/>
      <c r="C75" s="277"/>
      <c r="D75" s="264"/>
      <c r="E75" s="264"/>
      <c r="F75" s="264"/>
      <c r="G75" s="264"/>
      <c r="H75" s="264"/>
      <c r="I75" s="264"/>
      <c r="J75" s="264"/>
      <c r="K75" s="264"/>
      <c r="L75" s="264"/>
      <c r="M75" s="265"/>
    </row>
    <row r="76" spans="1:32" ht="15" customHeight="1" x14ac:dyDescent="0.3">
      <c r="B76" s="279"/>
      <c r="C76" s="277"/>
      <c r="D76" s="264"/>
      <c r="E76" s="264"/>
      <c r="F76" s="264"/>
      <c r="G76" s="264"/>
      <c r="H76" s="264"/>
      <c r="I76" s="264"/>
      <c r="J76" s="264"/>
      <c r="K76" s="264"/>
      <c r="L76" s="264"/>
      <c r="M76" s="265"/>
    </row>
    <row r="77" spans="1:32" ht="15" customHeight="1" x14ac:dyDescent="0.3">
      <c r="B77" s="278"/>
      <c r="C77" s="277"/>
      <c r="D77" s="264"/>
      <c r="E77" s="264"/>
      <c r="F77" s="264"/>
      <c r="G77" s="264"/>
      <c r="H77" s="264"/>
      <c r="I77" s="264"/>
      <c r="J77" s="264"/>
      <c r="K77" s="264"/>
      <c r="L77" s="264"/>
      <c r="M77" s="265"/>
    </row>
    <row r="78" spans="1:32" ht="15" customHeight="1" x14ac:dyDescent="0.3">
      <c r="B78" s="278"/>
      <c r="C78" s="277"/>
      <c r="D78" s="264"/>
      <c r="E78" s="264"/>
      <c r="F78" s="264"/>
      <c r="G78" s="264"/>
      <c r="H78" s="264"/>
      <c r="I78" s="264"/>
      <c r="J78" s="264"/>
      <c r="K78" s="264"/>
      <c r="L78" s="264"/>
      <c r="M78" s="265"/>
    </row>
    <row r="79" spans="1:32" ht="15" customHeight="1" x14ac:dyDescent="0.3">
      <c r="B79" s="278"/>
      <c r="C79" s="277"/>
      <c r="D79" s="264"/>
      <c r="E79" s="264"/>
      <c r="F79" s="264"/>
      <c r="G79" s="264"/>
      <c r="H79" s="264"/>
      <c r="I79" s="264"/>
      <c r="J79" s="264"/>
      <c r="K79" s="264"/>
      <c r="L79" s="264"/>
      <c r="M79" s="265"/>
    </row>
    <row r="80" spans="1:32" ht="15" customHeight="1" x14ac:dyDescent="0.3">
      <c r="B80" s="278"/>
      <c r="C80" s="277"/>
      <c r="D80" s="264"/>
      <c r="E80" s="264"/>
      <c r="F80" s="264"/>
      <c r="G80" s="264"/>
      <c r="H80" s="264"/>
      <c r="I80" s="264"/>
      <c r="J80" s="264"/>
      <c r="K80" s="264"/>
      <c r="L80" s="264"/>
      <c r="M80" s="265"/>
    </row>
    <row r="81" spans="2:13" ht="15" customHeight="1" x14ac:dyDescent="0.3">
      <c r="B81" s="278"/>
      <c r="C81" s="277"/>
      <c r="D81" s="264"/>
      <c r="E81" s="264"/>
      <c r="F81" s="264"/>
      <c r="G81" s="264"/>
      <c r="H81" s="264"/>
      <c r="I81" s="264"/>
      <c r="J81" s="264"/>
      <c r="K81" s="264"/>
      <c r="L81" s="264"/>
      <c r="M81" s="265"/>
    </row>
    <row r="82" spans="2:13" ht="15" customHeight="1" x14ac:dyDescent="0.3">
      <c r="B82" s="278"/>
      <c r="C82" s="277"/>
      <c r="D82" s="264"/>
      <c r="E82" s="264"/>
      <c r="F82" s="264"/>
      <c r="G82" s="264"/>
      <c r="H82" s="264"/>
      <c r="I82" s="264"/>
      <c r="J82" s="264"/>
      <c r="K82" s="264"/>
      <c r="L82" s="264"/>
      <c r="M82" s="265"/>
    </row>
    <row r="83" spans="2:13" ht="15" customHeight="1" x14ac:dyDescent="0.3">
      <c r="B83" s="278"/>
      <c r="C83" s="277"/>
      <c r="D83" s="264"/>
      <c r="E83" s="264"/>
      <c r="F83" s="264"/>
      <c r="G83" s="264"/>
      <c r="H83" s="264"/>
      <c r="I83" s="264"/>
      <c r="J83" s="264"/>
      <c r="K83" s="264"/>
      <c r="L83" s="264"/>
      <c r="M83" s="265"/>
    </row>
    <row r="84" spans="2:13" ht="15" customHeight="1" x14ac:dyDescent="0.3">
      <c r="B84" s="278"/>
      <c r="C84" s="277"/>
      <c r="D84" s="264"/>
      <c r="E84" s="264"/>
      <c r="F84" s="264"/>
      <c r="G84" s="264"/>
      <c r="H84" s="264"/>
      <c r="I84" s="264"/>
      <c r="J84" s="264"/>
      <c r="K84" s="264"/>
      <c r="L84" s="264"/>
      <c r="M84" s="265"/>
    </row>
    <row r="85" spans="2:13" ht="15" customHeight="1" x14ac:dyDescent="0.3">
      <c r="B85" s="278"/>
      <c r="C85" s="277"/>
      <c r="D85" s="264"/>
      <c r="E85" s="264"/>
      <c r="F85" s="264"/>
      <c r="G85" s="264"/>
      <c r="H85" s="264"/>
      <c r="I85" s="264"/>
      <c r="J85" s="264"/>
      <c r="K85" s="264"/>
      <c r="L85" s="264"/>
      <c r="M85" s="265"/>
    </row>
    <row r="86" spans="2:13" ht="15" customHeight="1" x14ac:dyDescent="0.3">
      <c r="B86" s="278"/>
      <c r="C86" s="277"/>
      <c r="D86" s="264"/>
      <c r="E86" s="264"/>
      <c r="F86" s="264"/>
      <c r="G86" s="264"/>
      <c r="H86" s="264"/>
      <c r="I86" s="264"/>
      <c r="J86" s="264"/>
      <c r="K86" s="264"/>
      <c r="L86" s="264"/>
      <c r="M86" s="265"/>
    </row>
    <row r="87" spans="2:13" ht="15" customHeight="1" x14ac:dyDescent="0.3">
      <c r="B87" s="278"/>
      <c r="C87" s="277"/>
      <c r="D87" s="264"/>
      <c r="E87" s="264"/>
      <c r="F87" s="264"/>
      <c r="G87" s="264"/>
      <c r="H87" s="264"/>
      <c r="I87" s="264"/>
      <c r="J87" s="264"/>
      <c r="K87" s="264"/>
      <c r="L87" s="264"/>
      <c r="M87" s="265"/>
    </row>
    <row r="88" spans="2:13" ht="15" customHeight="1" x14ac:dyDescent="0.3">
      <c r="B88" s="278"/>
      <c r="C88" s="277"/>
      <c r="D88" s="264"/>
      <c r="E88" s="264"/>
      <c r="F88" s="264"/>
      <c r="G88" s="264"/>
      <c r="H88" s="264"/>
      <c r="I88" s="264"/>
      <c r="J88" s="264"/>
      <c r="K88" s="264"/>
      <c r="L88" s="264"/>
      <c r="M88" s="265"/>
    </row>
    <row r="89" spans="2:13" ht="15" customHeight="1" x14ac:dyDescent="0.3">
      <c r="B89" s="278"/>
      <c r="C89" s="277"/>
      <c r="D89" s="264"/>
      <c r="E89" s="264"/>
      <c r="F89" s="264"/>
      <c r="G89" s="264"/>
      <c r="H89" s="264"/>
      <c r="I89" s="264"/>
      <c r="J89" s="264"/>
      <c r="K89" s="264"/>
      <c r="L89" s="264"/>
      <c r="M89" s="265"/>
    </row>
    <row r="90" spans="2:13" ht="15" customHeight="1" x14ac:dyDescent="0.3">
      <c r="B90" s="278"/>
      <c r="C90" s="277"/>
      <c r="D90" s="264"/>
      <c r="E90" s="264"/>
      <c r="F90" s="264"/>
      <c r="G90" s="264"/>
      <c r="H90" s="264"/>
      <c r="I90" s="264"/>
      <c r="J90" s="264"/>
      <c r="K90" s="264"/>
      <c r="L90" s="264"/>
      <c r="M90" s="265"/>
    </row>
    <row r="91" spans="2:13" ht="15" customHeight="1" x14ac:dyDescent="0.3">
      <c r="B91" s="278"/>
      <c r="C91" s="277"/>
      <c r="D91" s="264"/>
      <c r="E91" s="264"/>
      <c r="F91" s="264"/>
      <c r="G91" s="264"/>
      <c r="H91" s="264"/>
      <c r="I91" s="264"/>
      <c r="J91" s="264"/>
      <c r="K91" s="264"/>
      <c r="L91" s="264"/>
      <c r="M91" s="265"/>
    </row>
    <row r="92" spans="2:13" ht="15" customHeight="1" x14ac:dyDescent="0.3">
      <c r="B92" s="278"/>
      <c r="C92" s="277"/>
      <c r="D92" s="264"/>
      <c r="E92" s="264"/>
      <c r="F92" s="264"/>
      <c r="G92" s="264"/>
      <c r="H92" s="264"/>
      <c r="I92" s="264"/>
      <c r="J92" s="264"/>
      <c r="K92" s="264"/>
      <c r="L92" s="264"/>
      <c r="M92" s="265"/>
    </row>
    <row r="93" spans="2:13" ht="15" customHeight="1" x14ac:dyDescent="0.3">
      <c r="B93" s="280"/>
      <c r="C93" s="281"/>
      <c r="D93" s="271"/>
      <c r="E93" s="271"/>
      <c r="F93" s="271"/>
      <c r="G93" s="271"/>
      <c r="H93" s="271"/>
      <c r="I93" s="271"/>
      <c r="J93" s="271"/>
      <c r="K93" s="271"/>
      <c r="L93" s="271"/>
      <c r="M93" s="272"/>
    </row>
    <row r="94" spans="2:13" ht="15" customHeight="1" x14ac:dyDescent="0.25"/>
    <row r="95" spans="2:13" ht="15" customHeight="1" x14ac:dyDescent="0.3">
      <c r="B95" s="11"/>
      <c r="C95" s="10" t="s">
        <v>4</v>
      </c>
      <c r="D95" s="255" t="str">
        <f>C3</f>
        <v>PUD #1 of Clallam County</v>
      </c>
      <c r="E95" s="256"/>
      <c r="F95" s="257"/>
    </row>
    <row r="96" spans="2:13" ht="15" customHeight="1" x14ac:dyDescent="0.3">
      <c r="C96" s="10" t="s">
        <v>47</v>
      </c>
      <c r="D96" s="198">
        <v>2013</v>
      </c>
      <c r="E96" s="199"/>
      <c r="F96" s="200"/>
    </row>
    <row r="97" spans="2:32" ht="15" customHeight="1" x14ac:dyDescent="0.3">
      <c r="B97" s="11" t="s">
        <v>225</v>
      </c>
      <c r="C97" s="10"/>
      <c r="D97" s="166"/>
    </row>
    <row r="98" spans="2:32" ht="15" customHeight="1" x14ac:dyDescent="0.25">
      <c r="B98" s="165"/>
      <c r="C98" s="165"/>
      <c r="D98" s="165"/>
      <c r="E98" s="165"/>
      <c r="F98" s="165"/>
      <c r="G98" s="165"/>
      <c r="H98" s="165"/>
      <c r="I98" s="165"/>
      <c r="J98" s="165"/>
      <c r="K98" s="165"/>
    </row>
    <row r="99" spans="2:32" ht="15" customHeight="1" x14ac:dyDescent="0.25">
      <c r="B99" s="165"/>
      <c r="C99" s="165"/>
      <c r="D99" s="165"/>
      <c r="E99" s="165"/>
      <c r="F99" s="165"/>
      <c r="G99" s="165"/>
      <c r="H99" s="165"/>
      <c r="I99" s="165"/>
      <c r="J99" s="165"/>
      <c r="K99" s="165"/>
    </row>
    <row r="100" spans="2:32" s="7" customFormat="1" ht="15" customHeight="1" x14ac:dyDescent="0.25">
      <c r="B100" s="165"/>
      <c r="C100" s="165"/>
      <c r="D100" s="165"/>
      <c r="E100" s="165"/>
      <c r="F100" s="165"/>
      <c r="G100" s="165"/>
      <c r="H100" s="165"/>
      <c r="I100" s="165"/>
      <c r="J100" s="165"/>
      <c r="K100" s="165"/>
      <c r="AF100" s="1"/>
    </row>
    <row r="101" spans="2:32" s="7" customFormat="1" ht="15" customHeight="1" x14ac:dyDescent="0.25">
      <c r="B101" s="165"/>
      <c r="C101" s="165"/>
      <c r="D101" s="165"/>
      <c r="E101" s="165"/>
      <c r="F101" s="165"/>
      <c r="G101" s="165"/>
      <c r="H101" s="165"/>
      <c r="I101" s="165"/>
      <c r="J101" s="165"/>
      <c r="K101" s="165"/>
    </row>
    <row r="102" spans="2:32" s="7" customFormat="1" x14ac:dyDescent="0.25">
      <c r="B102" s="165"/>
      <c r="C102" s="165"/>
      <c r="D102" s="165"/>
      <c r="E102" s="165"/>
      <c r="F102" s="165"/>
      <c r="G102" s="165"/>
      <c r="H102" s="165"/>
      <c r="I102" s="165"/>
      <c r="J102" s="165"/>
      <c r="K102" s="165"/>
    </row>
    <row r="103" spans="2:32" s="7" customFormat="1" x14ac:dyDescent="0.25">
      <c r="B103" s="165"/>
      <c r="C103" s="165"/>
      <c r="D103" s="165"/>
      <c r="E103" s="165"/>
      <c r="F103" s="165"/>
      <c r="G103" s="165"/>
      <c r="H103" s="165"/>
      <c r="I103" s="165"/>
      <c r="J103" s="165"/>
      <c r="K103" s="165"/>
    </row>
    <row r="104" spans="2:32" s="7" customFormat="1" x14ac:dyDescent="0.25">
      <c r="B104" s="165"/>
      <c r="C104" s="165"/>
      <c r="D104" s="165"/>
      <c r="E104" s="165"/>
      <c r="F104" s="165"/>
      <c r="G104" s="165"/>
      <c r="H104" s="165"/>
      <c r="I104" s="165"/>
      <c r="J104" s="165"/>
      <c r="K104" s="165"/>
    </row>
    <row r="105" spans="2:32" x14ac:dyDescent="0.25">
      <c r="B105" s="165"/>
      <c r="C105" s="165"/>
      <c r="D105" s="165"/>
      <c r="E105" s="165"/>
      <c r="F105" s="165"/>
      <c r="G105" s="165"/>
      <c r="H105" s="165"/>
      <c r="I105" s="165"/>
      <c r="J105" s="165"/>
      <c r="K105" s="165"/>
      <c r="AF105" s="7"/>
    </row>
    <row r="106" spans="2:32" x14ac:dyDescent="0.25">
      <c r="B106" s="165"/>
      <c r="C106" s="165"/>
      <c r="D106" s="165"/>
      <c r="E106" s="165"/>
      <c r="F106" s="165"/>
      <c r="G106" s="165"/>
      <c r="H106" s="165"/>
      <c r="I106" s="165"/>
      <c r="J106" s="165"/>
      <c r="K106" s="165"/>
    </row>
    <row r="107" spans="2:32" x14ac:dyDescent="0.25">
      <c r="B107" s="165"/>
      <c r="C107" s="165"/>
      <c r="D107" s="165"/>
      <c r="E107" s="165"/>
      <c r="F107" s="165"/>
      <c r="G107" s="165"/>
      <c r="H107" s="165"/>
      <c r="I107" s="165"/>
      <c r="J107" s="165"/>
      <c r="K107" s="165"/>
    </row>
    <row r="108" spans="2:32" x14ac:dyDescent="0.25">
      <c r="B108" s="165"/>
      <c r="C108" s="165"/>
      <c r="D108" s="165"/>
      <c r="E108" s="165"/>
      <c r="F108" s="165"/>
      <c r="G108" s="165"/>
      <c r="H108" s="165"/>
      <c r="I108" s="165"/>
      <c r="J108" s="165"/>
      <c r="K108" s="165"/>
    </row>
    <row r="109" spans="2:32" x14ac:dyDescent="0.25">
      <c r="B109" s="165"/>
      <c r="C109" s="165"/>
      <c r="D109" s="165"/>
      <c r="E109" s="165"/>
      <c r="F109" s="165"/>
      <c r="G109" s="165"/>
      <c r="H109" s="165"/>
      <c r="I109" s="165"/>
      <c r="J109" s="165"/>
      <c r="K109" s="165"/>
    </row>
    <row r="110" spans="2:32" x14ac:dyDescent="0.25">
      <c r="B110" s="165"/>
      <c r="C110" s="165"/>
      <c r="D110" s="165"/>
      <c r="E110" s="165"/>
      <c r="F110" s="165"/>
      <c r="G110" s="165"/>
      <c r="H110" s="165"/>
      <c r="I110" s="165"/>
      <c r="J110" s="165"/>
      <c r="K110" s="165"/>
    </row>
    <row r="111" spans="2:32" x14ac:dyDescent="0.25">
      <c r="B111" s="165"/>
      <c r="C111" s="165"/>
      <c r="D111" s="165"/>
      <c r="E111" s="165"/>
      <c r="F111" s="165"/>
      <c r="G111" s="165"/>
      <c r="H111" s="165"/>
      <c r="I111" s="165"/>
      <c r="J111" s="165"/>
      <c r="K111" s="165"/>
    </row>
    <row r="112" spans="2:32" x14ac:dyDescent="0.25">
      <c r="B112" s="165"/>
      <c r="C112" s="165"/>
      <c r="D112" s="165"/>
      <c r="E112" s="165"/>
      <c r="F112" s="165"/>
      <c r="G112" s="165"/>
      <c r="H112" s="165"/>
      <c r="I112" s="165"/>
      <c r="J112" s="165"/>
      <c r="K112" s="165"/>
    </row>
    <row r="113" spans="2:11" x14ac:dyDescent="0.25">
      <c r="B113" s="165"/>
      <c r="C113" s="165"/>
      <c r="D113" s="165"/>
      <c r="E113" s="165"/>
      <c r="F113" s="165"/>
      <c r="G113" s="165"/>
      <c r="H113" s="165"/>
      <c r="I113" s="165"/>
      <c r="J113" s="165"/>
      <c r="K113" s="165"/>
    </row>
    <row r="114" spans="2:11" x14ac:dyDescent="0.25">
      <c r="B114" s="165"/>
      <c r="C114" s="165"/>
      <c r="D114" s="165"/>
      <c r="E114" s="165"/>
      <c r="F114" s="165"/>
      <c r="G114" s="165"/>
      <c r="H114" s="165"/>
      <c r="I114" s="165"/>
      <c r="J114" s="165"/>
      <c r="K114" s="165"/>
    </row>
    <row r="115" spans="2:11" x14ac:dyDescent="0.25">
      <c r="B115" s="165"/>
      <c r="C115" s="165"/>
      <c r="D115" s="165"/>
      <c r="E115" s="165"/>
      <c r="F115" s="165"/>
      <c r="G115" s="165"/>
      <c r="H115" s="165"/>
      <c r="I115" s="165"/>
      <c r="J115" s="165"/>
      <c r="K115" s="165"/>
    </row>
    <row r="116" spans="2:11" x14ac:dyDescent="0.25">
      <c r="B116" s="165"/>
      <c r="C116" s="165"/>
      <c r="D116" s="165"/>
      <c r="E116" s="165"/>
      <c r="F116" s="165"/>
      <c r="G116" s="165"/>
      <c r="H116" s="165"/>
      <c r="I116" s="165"/>
      <c r="J116" s="165"/>
      <c r="K116" s="165"/>
    </row>
    <row r="117" spans="2:11" x14ac:dyDescent="0.25">
      <c r="B117" s="165"/>
      <c r="C117" s="165"/>
      <c r="D117" s="165"/>
      <c r="E117" s="165"/>
      <c r="F117" s="165"/>
      <c r="G117" s="165"/>
      <c r="H117" s="165"/>
      <c r="I117" s="165"/>
      <c r="J117" s="165"/>
      <c r="K117" s="165"/>
    </row>
    <row r="118" spans="2:11" x14ac:dyDescent="0.25">
      <c r="B118" s="165"/>
      <c r="C118" s="165"/>
      <c r="D118" s="165"/>
      <c r="E118" s="165"/>
      <c r="F118" s="165"/>
      <c r="G118" s="165"/>
      <c r="H118" s="165"/>
      <c r="I118" s="165"/>
      <c r="J118" s="165"/>
      <c r="K118" s="165"/>
    </row>
    <row r="119" spans="2:11" x14ac:dyDescent="0.25">
      <c r="B119" s="165"/>
      <c r="C119" s="165"/>
      <c r="D119" s="165"/>
      <c r="E119" s="165"/>
      <c r="F119" s="165"/>
      <c r="G119" s="165"/>
      <c r="H119" s="165"/>
      <c r="I119" s="165"/>
      <c r="J119" s="165"/>
      <c r="K119" s="165"/>
    </row>
    <row r="120" spans="2:11" x14ac:dyDescent="0.25">
      <c r="B120" s="165"/>
      <c r="C120" s="165"/>
      <c r="D120" s="165"/>
      <c r="E120" s="165"/>
      <c r="F120" s="165"/>
      <c r="G120" s="165"/>
      <c r="H120" s="165"/>
      <c r="I120" s="165"/>
      <c r="J120" s="165"/>
      <c r="K120" s="165"/>
    </row>
    <row r="121" spans="2:11" x14ac:dyDescent="0.25">
      <c r="B121" s="165"/>
      <c r="C121" s="165"/>
      <c r="D121" s="165"/>
      <c r="E121" s="165"/>
      <c r="F121" s="165"/>
      <c r="G121" s="165"/>
      <c r="H121" s="165"/>
      <c r="I121" s="165"/>
      <c r="J121" s="165"/>
      <c r="K121" s="165"/>
    </row>
    <row r="122" spans="2:11" x14ac:dyDescent="0.25">
      <c r="B122" s="165"/>
      <c r="C122" s="165"/>
      <c r="D122" s="165"/>
      <c r="E122" s="165"/>
      <c r="F122" s="165"/>
      <c r="G122" s="165"/>
      <c r="H122" s="165"/>
      <c r="I122" s="165"/>
      <c r="J122" s="165"/>
      <c r="K122" s="165"/>
    </row>
    <row r="123" spans="2:11" x14ac:dyDescent="0.25">
      <c r="B123" s="165"/>
      <c r="C123" s="165"/>
      <c r="D123" s="165"/>
      <c r="E123" s="165"/>
      <c r="F123" s="165"/>
      <c r="G123" s="165"/>
      <c r="H123" s="165"/>
      <c r="I123" s="165"/>
      <c r="J123" s="165"/>
      <c r="K123" s="165"/>
    </row>
    <row r="124" spans="2:11" x14ac:dyDescent="0.25">
      <c r="B124" s="165"/>
      <c r="C124" s="165"/>
      <c r="D124" s="165"/>
      <c r="E124" s="165"/>
      <c r="F124" s="165"/>
      <c r="G124" s="165"/>
      <c r="H124" s="165"/>
      <c r="I124" s="165"/>
      <c r="J124" s="165"/>
      <c r="K124" s="165"/>
    </row>
    <row r="125" spans="2:11" x14ac:dyDescent="0.25">
      <c r="B125" s="165"/>
      <c r="C125" s="165"/>
      <c r="D125" s="165"/>
      <c r="E125" s="165"/>
      <c r="F125" s="165"/>
      <c r="G125" s="165"/>
      <c r="H125" s="165"/>
      <c r="I125" s="165"/>
      <c r="J125" s="165"/>
      <c r="K125" s="165"/>
    </row>
    <row r="126" spans="2:11" x14ac:dyDescent="0.25">
      <c r="B126" s="165"/>
      <c r="C126" s="165"/>
      <c r="D126" s="165"/>
      <c r="E126" s="165"/>
      <c r="F126" s="165"/>
      <c r="G126" s="165"/>
      <c r="H126" s="165"/>
      <c r="I126" s="165"/>
      <c r="J126" s="165"/>
      <c r="K126" s="165"/>
    </row>
    <row r="127" spans="2:11" x14ac:dyDescent="0.25">
      <c r="B127" s="165"/>
      <c r="C127" s="165"/>
      <c r="D127" s="165"/>
      <c r="E127" s="165"/>
      <c r="F127" s="165"/>
      <c r="G127" s="165"/>
      <c r="H127" s="165"/>
      <c r="I127" s="165"/>
      <c r="J127" s="165"/>
      <c r="K127" s="165"/>
    </row>
    <row r="128" spans="2:11" x14ac:dyDescent="0.25">
      <c r="B128" s="165"/>
      <c r="C128" s="165"/>
      <c r="D128" s="165"/>
      <c r="E128" s="165"/>
      <c r="F128" s="165"/>
      <c r="G128" s="165"/>
      <c r="H128" s="165"/>
      <c r="I128" s="165"/>
      <c r="J128" s="165"/>
      <c r="K128" s="165"/>
    </row>
  </sheetData>
  <mergeCells count="34">
    <mergeCell ref="D63:F63"/>
    <mergeCell ref="D64:F64"/>
    <mergeCell ref="D95:F95"/>
    <mergeCell ref="D96:F96"/>
    <mergeCell ref="B21:C21"/>
    <mergeCell ref="D21:E21"/>
    <mergeCell ref="B24:I24"/>
    <mergeCell ref="D33:F33"/>
    <mergeCell ref="D34:F34"/>
    <mergeCell ref="B36:E36"/>
    <mergeCell ref="B19:C19"/>
    <mergeCell ref="D19:E19"/>
    <mergeCell ref="G19:K19"/>
    <mergeCell ref="B20:C20"/>
    <mergeCell ref="D20:E20"/>
    <mergeCell ref="G20:K20"/>
    <mergeCell ref="B17:C17"/>
    <mergeCell ref="D17:E17"/>
    <mergeCell ref="G17:K17"/>
    <mergeCell ref="B18:C18"/>
    <mergeCell ref="D18:E18"/>
    <mergeCell ref="G18:K18"/>
    <mergeCell ref="C9:E9"/>
    <mergeCell ref="C15:E15"/>
    <mergeCell ref="J15:L15"/>
    <mergeCell ref="B16:C16"/>
    <mergeCell ref="D16:E16"/>
    <mergeCell ref="G16:K16"/>
    <mergeCell ref="C3:E3"/>
    <mergeCell ref="I3:J3"/>
    <mergeCell ref="C4:E4"/>
    <mergeCell ref="C5:E5"/>
    <mergeCell ref="C6:E6"/>
    <mergeCell ref="C7:E7"/>
  </mergeCells>
  <hyperlinks>
    <hyperlink ref="C7" r:id="rId1"/>
  </hyperlinks>
  <pageMargins left="0.7" right="0.7" top="0.75" bottom="0.75" header="0.3" footer="0.3"/>
  <pageSetup scale="65"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M33"/>
  <sheetViews>
    <sheetView zoomScaleNormal="100" workbookViewId="0">
      <selection activeCell="C5" sqref="C5:E5"/>
    </sheetView>
  </sheetViews>
  <sheetFormatPr defaultColWidth="9.1796875" defaultRowHeight="12.5" x14ac:dyDescent="0.25"/>
  <cols>
    <col min="1" max="1" width="3.1796875" style="1" customWidth="1"/>
    <col min="2" max="3" width="16.81640625" style="1" customWidth="1"/>
    <col min="4" max="4" width="17.1796875" style="1" customWidth="1"/>
    <col min="5" max="5" width="16" style="1" customWidth="1"/>
    <col min="6" max="6" width="4.453125" style="1" customWidth="1"/>
    <col min="7" max="7" width="14.453125" style="1" customWidth="1"/>
    <col min="8" max="8" width="15.1796875" style="1" customWidth="1"/>
    <col min="9" max="9" width="12.1796875" style="1" customWidth="1"/>
    <col min="10" max="10" width="11.1796875" style="1" customWidth="1"/>
    <col min="11" max="12" width="9.1796875" style="1"/>
    <col min="13" max="13" width="11.81640625" style="1" customWidth="1"/>
    <col min="14" max="16384" width="9.1796875" style="1"/>
  </cols>
  <sheetData>
    <row r="1" spans="1:13" s="7" customFormat="1" ht="18" x14ac:dyDescent="0.5">
      <c r="B1" s="57" t="s">
        <v>125</v>
      </c>
    </row>
    <row r="2" spans="1:13" ht="15" customHeight="1" x14ac:dyDescent="0.3">
      <c r="B2" s="2"/>
    </row>
    <row r="3" spans="1:13" ht="14.25" customHeight="1" x14ac:dyDescent="0.3">
      <c r="B3" s="3" t="s">
        <v>4</v>
      </c>
      <c r="C3" s="177" t="s">
        <v>197</v>
      </c>
      <c r="D3" s="177"/>
      <c r="E3" s="177"/>
      <c r="M3" s="90"/>
    </row>
    <row r="4" spans="1:13" ht="15" customHeight="1" x14ac:dyDescent="0.3">
      <c r="B4" s="4" t="s">
        <v>65</v>
      </c>
      <c r="C4" s="178">
        <v>42152</v>
      </c>
      <c r="D4" s="179"/>
      <c r="E4" s="179"/>
      <c r="F4" s="13"/>
    </row>
    <row r="5" spans="1:13" ht="15" customHeight="1" x14ac:dyDescent="0.3">
      <c r="B5" s="5" t="s">
        <v>64</v>
      </c>
      <c r="C5" s="180" t="s">
        <v>198</v>
      </c>
      <c r="D5" s="181"/>
      <c r="E5" s="181"/>
      <c r="F5" s="7"/>
    </row>
    <row r="6" spans="1:13" ht="15" customHeight="1" x14ac:dyDescent="0.25">
      <c r="B6" s="5" t="s">
        <v>1</v>
      </c>
      <c r="C6" s="181" t="s">
        <v>199</v>
      </c>
      <c r="D6" s="181"/>
      <c r="E6" s="181"/>
      <c r="F6" s="7"/>
    </row>
    <row r="7" spans="1:13" ht="15" customHeight="1" x14ac:dyDescent="0.3">
      <c r="B7" s="5" t="s">
        <v>2</v>
      </c>
      <c r="C7" s="182" t="s">
        <v>200</v>
      </c>
      <c r="D7" s="183"/>
      <c r="E7" s="183"/>
      <c r="F7" s="7"/>
    </row>
    <row r="8" spans="1:13" ht="15" customHeight="1" thickBot="1" x14ac:dyDescent="0.3">
      <c r="B8" s="5"/>
      <c r="C8" s="58"/>
      <c r="D8" s="7"/>
      <c r="E8" s="7"/>
      <c r="F8" s="7"/>
    </row>
    <row r="9" spans="1:13" s="7" customFormat="1" ht="13.5" thickTop="1" x14ac:dyDescent="0.3">
      <c r="B9" s="170" t="s">
        <v>57</v>
      </c>
      <c r="C9" s="170"/>
      <c r="D9" s="170"/>
      <c r="E9" s="170"/>
      <c r="F9" s="171"/>
      <c r="G9" s="1"/>
      <c r="H9" s="1"/>
      <c r="I9" s="1"/>
      <c r="J9" s="1"/>
    </row>
    <row r="10" spans="1:13" s="7" customFormat="1" ht="13" x14ac:dyDescent="0.3">
      <c r="B10" s="172"/>
      <c r="C10" s="172"/>
      <c r="D10" s="173" t="s">
        <v>59</v>
      </c>
      <c r="E10" s="173"/>
      <c r="G10" s="1"/>
      <c r="H10" s="1"/>
      <c r="I10" s="1"/>
      <c r="J10" s="1"/>
    </row>
    <row r="11" spans="1:13" ht="52.5" customHeight="1" x14ac:dyDescent="0.3">
      <c r="B11" s="7"/>
      <c r="C11" s="7"/>
      <c r="D11" s="93" t="s">
        <v>61</v>
      </c>
      <c r="E11" s="59" t="s">
        <v>60</v>
      </c>
    </row>
    <row r="12" spans="1:13" ht="15" customHeight="1" x14ac:dyDescent="0.3">
      <c r="D12" s="60">
        <v>60269</v>
      </c>
      <c r="E12" s="61">
        <f>1.38*8760</f>
        <v>12088.8</v>
      </c>
    </row>
    <row r="13" spans="1:13" ht="15" customHeight="1" thickBot="1" x14ac:dyDescent="0.3">
      <c r="B13" s="7"/>
      <c r="C13" s="7"/>
      <c r="D13" s="7"/>
      <c r="E13" s="7"/>
      <c r="F13" s="7"/>
      <c r="G13" s="7"/>
      <c r="H13" s="7"/>
    </row>
    <row r="14" spans="1:13" ht="13.5" thickTop="1" x14ac:dyDescent="0.3">
      <c r="B14" s="174" t="s">
        <v>3</v>
      </c>
      <c r="C14" s="174"/>
      <c r="D14" s="174"/>
      <c r="E14" s="174"/>
      <c r="F14" s="174"/>
      <c r="G14" s="174"/>
      <c r="H14" s="174"/>
    </row>
    <row r="15" spans="1:13" ht="15" customHeight="1" x14ac:dyDescent="0.3">
      <c r="A15" s="7"/>
      <c r="B15" s="15"/>
      <c r="D15" s="173" t="s">
        <v>124</v>
      </c>
      <c r="E15" s="173"/>
    </row>
    <row r="16" spans="1:13" ht="30.75" customHeight="1" x14ac:dyDescent="0.3">
      <c r="A16" s="7"/>
      <c r="C16" s="16" t="s">
        <v>42</v>
      </c>
      <c r="D16" s="14" t="s">
        <v>7</v>
      </c>
      <c r="E16" s="14" t="s">
        <v>8</v>
      </c>
    </row>
    <row r="17" spans="1:8" ht="15" customHeight="1" x14ac:dyDescent="0.25">
      <c r="A17" s="7"/>
      <c r="C17" s="30" t="s">
        <v>9</v>
      </c>
      <c r="D17" s="162">
        <v>3156</v>
      </c>
      <c r="E17" s="122">
        <v>1050499</v>
      </c>
    </row>
    <row r="18" spans="1:8" ht="15" customHeight="1" x14ac:dyDescent="0.25">
      <c r="A18" s="7"/>
      <c r="C18" s="30" t="s">
        <v>10</v>
      </c>
      <c r="D18" s="162">
        <v>573</v>
      </c>
      <c r="E18" s="122">
        <v>217112</v>
      </c>
    </row>
    <row r="19" spans="1:8" ht="15" customHeight="1" x14ac:dyDescent="0.25">
      <c r="A19" s="7"/>
      <c r="C19" s="30" t="s">
        <v>11</v>
      </c>
      <c r="D19" s="162">
        <v>21</v>
      </c>
      <c r="E19" s="122">
        <v>14889</v>
      </c>
    </row>
    <row r="20" spans="1:8" ht="15" customHeight="1" x14ac:dyDescent="0.25">
      <c r="A20" s="7"/>
      <c r="C20" s="30" t="s">
        <v>12</v>
      </c>
      <c r="D20" s="162"/>
      <c r="E20" s="122"/>
    </row>
    <row r="21" spans="1:8" ht="15" customHeight="1" x14ac:dyDescent="0.25">
      <c r="A21" s="7"/>
      <c r="C21" s="30" t="s">
        <v>37</v>
      </c>
      <c r="D21" s="162">
        <v>887</v>
      </c>
      <c r="E21" s="122">
        <v>57017</v>
      </c>
    </row>
    <row r="22" spans="1:8" ht="15" customHeight="1" x14ac:dyDescent="0.25">
      <c r="A22" s="7"/>
      <c r="C22" s="31" t="s">
        <v>38</v>
      </c>
      <c r="D22" s="162"/>
      <c r="E22" s="122"/>
    </row>
    <row r="23" spans="1:8" ht="15" customHeight="1" x14ac:dyDescent="0.25">
      <c r="A23" s="7"/>
      <c r="C23" s="31" t="s">
        <v>5</v>
      </c>
      <c r="D23" s="123">
        <f>2220200/1000</f>
        <v>2220.1999999999998</v>
      </c>
      <c r="E23" s="122"/>
    </row>
    <row r="24" spans="1:8" ht="15" customHeight="1" x14ac:dyDescent="0.3">
      <c r="A24" s="7"/>
      <c r="C24" s="124"/>
      <c r="D24" s="123"/>
      <c r="E24" s="122"/>
    </row>
    <row r="25" spans="1:8" ht="15" customHeight="1" x14ac:dyDescent="0.3">
      <c r="A25" s="7"/>
      <c r="C25" s="124"/>
      <c r="D25" s="123"/>
      <c r="E25" s="122"/>
    </row>
    <row r="26" spans="1:8" ht="30.75" customHeight="1" x14ac:dyDescent="0.25">
      <c r="A26" s="7"/>
      <c r="B26" s="175" t="s">
        <v>58</v>
      </c>
      <c r="C26" s="176"/>
      <c r="E26" s="66"/>
    </row>
    <row r="27" spans="1:8" ht="15" customHeight="1" x14ac:dyDescent="0.25">
      <c r="A27" s="7"/>
      <c r="C27" s="125"/>
      <c r="D27" s="64"/>
      <c r="E27" s="122"/>
    </row>
    <row r="28" spans="1:8" ht="15" customHeight="1" x14ac:dyDescent="0.25">
      <c r="A28" s="7"/>
      <c r="C28" s="125"/>
      <c r="D28" s="65"/>
      <c r="E28" s="122"/>
    </row>
    <row r="29" spans="1:8" ht="15" customHeight="1" x14ac:dyDescent="0.3">
      <c r="C29" s="32" t="s">
        <v>6</v>
      </c>
      <c r="D29" s="119">
        <f>SUM(D17:D25)</f>
        <v>6857.2</v>
      </c>
      <c r="E29" s="120">
        <f>SUM(E17:E28)</f>
        <v>1339517</v>
      </c>
    </row>
    <row r="30" spans="1:8" ht="15" customHeight="1" x14ac:dyDescent="0.3">
      <c r="B30" s="17"/>
      <c r="C30" s="18"/>
      <c r="D30" s="19"/>
      <c r="E30" s="18"/>
      <c r="F30" s="19"/>
    </row>
    <row r="31" spans="1:8" s="7" customFormat="1" ht="15" customHeight="1" x14ac:dyDescent="0.3">
      <c r="B31" s="3" t="s">
        <v>4</v>
      </c>
      <c r="C31" s="169" t="str">
        <f>CON_Utility_Name</f>
        <v>PUD #1 of Clallam County</v>
      </c>
      <c r="D31" s="169"/>
      <c r="E31" s="169"/>
      <c r="F31" s="169"/>
      <c r="G31" s="1"/>
      <c r="H31" s="1"/>
    </row>
    <row r="32" spans="1:8" s="7" customFormat="1" ht="21" customHeight="1" x14ac:dyDescent="0.3">
      <c r="B32" s="3"/>
      <c r="C32" s="6"/>
      <c r="D32" s="6"/>
      <c r="E32" s="6"/>
      <c r="F32" s="6"/>
    </row>
    <row r="33" spans="2:2" ht="13" x14ac:dyDescent="0.3">
      <c r="B33" s="11" t="s">
        <v>36</v>
      </c>
    </row>
  </sheetData>
  <mergeCells count="13">
    <mergeCell ref="C3:E3"/>
    <mergeCell ref="C4:E4"/>
    <mergeCell ref="C5:E5"/>
    <mergeCell ref="C6:E6"/>
    <mergeCell ref="C7:E7"/>
    <mergeCell ref="C31:F31"/>
    <mergeCell ref="B9:F9"/>
    <mergeCell ref="B10:C10"/>
    <mergeCell ref="D10:E10"/>
    <mergeCell ref="G14:H14"/>
    <mergeCell ref="B14:F14"/>
    <mergeCell ref="B26:C26"/>
    <mergeCell ref="D15:E15"/>
  </mergeCells>
  <hyperlinks>
    <hyperlink ref="C7" r:id="rId1"/>
  </hyperlinks>
  <pageMargins left="0.7" right="0.7" top="0.75" bottom="0.75" header="0.3" footer="0.3"/>
  <pageSetup scale="96" fitToHeight="0" orientation="landscape" r:id="rId2"/>
  <rowBreaks count="1" manualBreakCount="1">
    <brk id="29" max="16383" man="1"/>
  </rowBreaks>
  <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view="pageBreakPreview" zoomScaleNormal="100" zoomScaleSheetLayoutView="100" workbookViewId="0">
      <selection activeCell="C5" sqref="C5:E5"/>
    </sheetView>
  </sheetViews>
  <sheetFormatPr defaultColWidth="9.1796875" defaultRowHeight="12.5" x14ac:dyDescent="0.25"/>
  <cols>
    <col min="1" max="1" width="2.81640625" style="1" customWidth="1"/>
    <col min="2" max="2" width="30.1796875" style="1" customWidth="1"/>
    <col min="3" max="4" width="10.1796875" style="1" customWidth="1"/>
    <col min="5" max="13" width="10.81640625" style="1" customWidth="1"/>
    <col min="14" max="14" width="11.81640625" style="1" customWidth="1"/>
    <col min="15" max="15" width="10.81640625" style="1" customWidth="1"/>
    <col min="16" max="16" width="10.54296875" style="1" customWidth="1"/>
    <col min="17" max="17" width="10.81640625" style="1" customWidth="1"/>
    <col min="18" max="16384" width="9.1796875" style="1"/>
  </cols>
  <sheetData>
    <row r="1" spans="2:34" s="7" customFormat="1" ht="18" x14ac:dyDescent="0.5">
      <c r="B1" s="48" t="s">
        <v>156</v>
      </c>
      <c r="C1" s="48"/>
      <c r="D1" s="48"/>
      <c r="AC1" s="43" t="s">
        <v>48</v>
      </c>
      <c r="AH1" s="40"/>
    </row>
    <row r="2" spans="2:34" ht="14" x14ac:dyDescent="0.3">
      <c r="B2" s="24"/>
      <c r="C2" s="24"/>
      <c r="D2" s="24"/>
      <c r="I2" s="184" t="s">
        <v>46</v>
      </c>
      <c r="J2" s="185"/>
      <c r="K2" s="185"/>
      <c r="L2" s="185"/>
      <c r="M2" s="185"/>
      <c r="N2" s="186"/>
      <c r="AC2" s="44" t="s">
        <v>49</v>
      </c>
      <c r="AH2" s="38"/>
    </row>
    <row r="3" spans="2:34" ht="15" customHeight="1" x14ac:dyDescent="0.3">
      <c r="B3" s="3" t="s">
        <v>4</v>
      </c>
      <c r="C3" s="177" t="s">
        <v>197</v>
      </c>
      <c r="D3" s="177"/>
      <c r="E3" s="177"/>
      <c r="I3" s="53"/>
      <c r="J3" s="7"/>
      <c r="K3" s="7"/>
      <c r="L3" s="7"/>
      <c r="M3" s="52" t="s">
        <v>53</v>
      </c>
      <c r="N3" s="126">
        <v>642859</v>
      </c>
      <c r="AC3" s="44" t="s">
        <v>50</v>
      </c>
      <c r="AH3" s="38"/>
    </row>
    <row r="4" spans="2:34" ht="15" customHeight="1" thickBot="1" x14ac:dyDescent="0.35">
      <c r="B4" s="4" t="s">
        <v>65</v>
      </c>
      <c r="C4" s="190">
        <v>42152</v>
      </c>
      <c r="D4" s="190"/>
      <c r="E4" s="190"/>
      <c r="I4" s="53"/>
      <c r="J4" s="7"/>
      <c r="K4" s="7"/>
      <c r="L4" s="7"/>
      <c r="M4" s="52" t="s">
        <v>153</v>
      </c>
      <c r="N4" s="127">
        <v>624052</v>
      </c>
      <c r="AC4" s="44" t="s">
        <v>51</v>
      </c>
      <c r="AH4" s="39"/>
    </row>
    <row r="5" spans="2:34" ht="15" customHeight="1" x14ac:dyDescent="0.25">
      <c r="B5" s="5" t="s">
        <v>0</v>
      </c>
      <c r="C5" s="191" t="s">
        <v>198</v>
      </c>
      <c r="D5" s="191"/>
      <c r="E5" s="191"/>
      <c r="I5" s="53"/>
      <c r="J5" s="7"/>
      <c r="K5" s="7"/>
      <c r="L5" s="7"/>
      <c r="M5" s="52" t="s">
        <v>154</v>
      </c>
      <c r="N5" s="116">
        <f>IF(REN_Load_2013+REN_Load_2014&gt;0,AVERAGE(REN_Load_2013,REN_Load_2014),0)</f>
        <v>633455.5</v>
      </c>
    </row>
    <row r="6" spans="2:34" ht="15" customHeight="1" x14ac:dyDescent="0.25">
      <c r="B6" s="5" t="s">
        <v>1</v>
      </c>
      <c r="C6" s="191" t="s">
        <v>199</v>
      </c>
      <c r="D6" s="191"/>
      <c r="E6" s="191"/>
      <c r="I6" s="53"/>
      <c r="J6" s="7"/>
      <c r="K6" s="7"/>
      <c r="L6" s="7"/>
      <c r="M6" s="52" t="s">
        <v>155</v>
      </c>
      <c r="N6" s="117">
        <v>0.03</v>
      </c>
    </row>
    <row r="7" spans="2:34" ht="15" customHeight="1" x14ac:dyDescent="0.3">
      <c r="B7" s="5" t="s">
        <v>2</v>
      </c>
      <c r="C7" s="192" t="s">
        <v>200</v>
      </c>
      <c r="D7" s="193"/>
      <c r="E7" s="193"/>
      <c r="I7" s="63"/>
      <c r="J7" s="7"/>
      <c r="K7" s="7"/>
      <c r="L7" s="7"/>
      <c r="M7" s="52" t="s">
        <v>169</v>
      </c>
      <c r="N7" s="116">
        <f>N5*N6</f>
        <v>19003.665000000001</v>
      </c>
    </row>
    <row r="8" spans="2:34" ht="15" customHeight="1" x14ac:dyDescent="0.25">
      <c r="B8" s="5"/>
      <c r="C8" s="5"/>
      <c r="D8" s="5"/>
      <c r="E8" s="37"/>
      <c r="I8" s="54"/>
      <c r="J8" s="55"/>
      <c r="K8" s="55"/>
      <c r="L8" s="55"/>
      <c r="M8" s="56" t="s">
        <v>52</v>
      </c>
      <c r="N8" s="118">
        <f>SUM(C20:M20)</f>
        <v>19004</v>
      </c>
    </row>
    <row r="9" spans="2:34" ht="15" customHeight="1" x14ac:dyDescent="0.3">
      <c r="B9" s="3" t="s">
        <v>193</v>
      </c>
      <c r="C9" s="49"/>
      <c r="D9" s="49"/>
    </row>
    <row r="10" spans="2:34" ht="15" customHeight="1" x14ac:dyDescent="0.3">
      <c r="C10" s="24"/>
      <c r="D10" s="24"/>
      <c r="G10" s="187" t="s">
        <v>192</v>
      </c>
      <c r="H10" s="188"/>
      <c r="I10" s="188"/>
      <c r="J10" s="188"/>
      <c r="K10" s="188"/>
      <c r="L10" s="188"/>
      <c r="M10" s="188"/>
      <c r="N10" s="189"/>
    </row>
    <row r="11" spans="2:34" s="41" customFormat="1" ht="14.25" customHeight="1" x14ac:dyDescent="0.35">
      <c r="B11" s="1"/>
      <c r="C11" s="42"/>
      <c r="D11" s="42"/>
      <c r="G11" s="53" t="s">
        <v>101</v>
      </c>
      <c r="H11" s="69"/>
      <c r="I11" s="69"/>
      <c r="J11" s="69"/>
      <c r="K11" s="69"/>
      <c r="L11" s="69"/>
      <c r="M11" s="7"/>
      <c r="N11" s="114">
        <f>'Renewable Cost Report'!L28+'Renewable Cost Report'!F60</f>
        <v>114024</v>
      </c>
    </row>
    <row r="12" spans="2:34" x14ac:dyDescent="0.25">
      <c r="C12" s="24"/>
      <c r="D12" s="24"/>
      <c r="G12" s="53" t="s">
        <v>170</v>
      </c>
      <c r="H12" s="67"/>
      <c r="I12" s="67"/>
      <c r="J12" s="67"/>
      <c r="K12" s="67"/>
      <c r="L12" s="7"/>
      <c r="M12" s="7"/>
      <c r="N12" s="128">
        <v>58127358</v>
      </c>
    </row>
    <row r="13" spans="2:34" x14ac:dyDescent="0.25">
      <c r="G13" s="70" t="s">
        <v>102</v>
      </c>
      <c r="H13" s="68"/>
      <c r="I13" s="68"/>
      <c r="J13" s="68"/>
      <c r="K13" s="68"/>
      <c r="L13" s="55"/>
      <c r="M13" s="55"/>
      <c r="N13" s="115">
        <f>IF(REN_RetailRevenueRequirement_2015&gt;0,REN_Expenditure_Amount_2015/REN_RetailRevenueRequirement_2015,"")</f>
        <v>1.9616236471645589E-3</v>
      </c>
    </row>
    <row r="14" spans="2:34" ht="17.5" customHeight="1" x14ac:dyDescent="0.25">
      <c r="I14" s="194"/>
      <c r="J14" s="194"/>
      <c r="K14" s="194"/>
      <c r="L14" s="194"/>
      <c r="M14" s="194"/>
      <c r="N14" s="34"/>
      <c r="O14" s="20"/>
      <c r="P14" s="20"/>
    </row>
    <row r="15" spans="2:34" ht="17" customHeight="1" x14ac:dyDescent="0.25">
      <c r="B15" s="5"/>
      <c r="C15" s="29" t="s">
        <v>14</v>
      </c>
      <c r="D15" s="27" t="s">
        <v>15</v>
      </c>
      <c r="E15" s="27" t="s">
        <v>16</v>
      </c>
      <c r="F15" s="27" t="s">
        <v>17</v>
      </c>
      <c r="G15" s="27" t="s">
        <v>18</v>
      </c>
      <c r="H15" s="27" t="s">
        <v>19</v>
      </c>
      <c r="I15" s="27" t="s">
        <v>20</v>
      </c>
      <c r="J15" s="27" t="s">
        <v>21</v>
      </c>
      <c r="K15" s="28" t="s">
        <v>22</v>
      </c>
      <c r="L15" s="28" t="s">
        <v>66</v>
      </c>
      <c r="M15" s="28" t="s">
        <v>67</v>
      </c>
      <c r="N15" s="34"/>
      <c r="O15" s="20"/>
      <c r="P15" s="20"/>
    </row>
    <row r="16" spans="2:34" ht="21.75" customHeight="1" x14ac:dyDescent="0.3">
      <c r="B16" s="10"/>
      <c r="C16" s="23" t="s">
        <v>23</v>
      </c>
      <c r="D16" s="23" t="s">
        <v>24</v>
      </c>
      <c r="E16" s="23" t="s">
        <v>25</v>
      </c>
      <c r="F16" s="23" t="s">
        <v>26</v>
      </c>
      <c r="G16" s="23" t="s">
        <v>27</v>
      </c>
      <c r="H16" s="23" t="s">
        <v>41</v>
      </c>
      <c r="I16" s="23" t="s">
        <v>28</v>
      </c>
      <c r="J16" s="23" t="s">
        <v>29</v>
      </c>
      <c r="K16" s="23" t="s">
        <v>30</v>
      </c>
      <c r="L16" s="23" t="s">
        <v>34</v>
      </c>
      <c r="M16" s="23" t="s">
        <v>31</v>
      </c>
      <c r="N16" s="34"/>
      <c r="O16" s="20"/>
      <c r="P16" s="20"/>
    </row>
    <row r="17" spans="2:34" ht="18" customHeight="1" x14ac:dyDescent="0.25">
      <c r="B17" s="5"/>
      <c r="C17" s="21" t="s">
        <v>7</v>
      </c>
      <c r="D17" s="21" t="s">
        <v>7</v>
      </c>
      <c r="E17" s="21" t="s">
        <v>7</v>
      </c>
      <c r="F17" s="21" t="s">
        <v>7</v>
      </c>
      <c r="G17" s="21" t="s">
        <v>7</v>
      </c>
      <c r="H17" s="21" t="s">
        <v>7</v>
      </c>
      <c r="I17" s="21" t="s">
        <v>7</v>
      </c>
      <c r="J17" s="21" t="s">
        <v>7</v>
      </c>
      <c r="K17" s="21" t="s">
        <v>7</v>
      </c>
      <c r="L17" s="21" t="s">
        <v>56</v>
      </c>
      <c r="M17" s="21" t="s">
        <v>56</v>
      </c>
      <c r="N17" s="34"/>
      <c r="O17" s="20"/>
      <c r="P17" s="20"/>
    </row>
    <row r="18" spans="2:34" ht="15" customHeight="1" x14ac:dyDescent="0.25">
      <c r="B18" s="4" t="s">
        <v>43</v>
      </c>
      <c r="C18" s="129">
        <f t="shared" ref="C18:L18" si="0">SUM(E44:E64)</f>
        <v>0</v>
      </c>
      <c r="D18" s="129">
        <f t="shared" si="0"/>
        <v>0</v>
      </c>
      <c r="E18" s="129">
        <f t="shared" si="0"/>
        <v>0</v>
      </c>
      <c r="F18" s="129">
        <f t="shared" si="0"/>
        <v>0</v>
      </c>
      <c r="G18" s="129">
        <f t="shared" si="0"/>
        <v>0</v>
      </c>
      <c r="H18" s="129">
        <f t="shared" si="0"/>
        <v>0</v>
      </c>
      <c r="I18" s="129">
        <f t="shared" si="0"/>
        <v>0</v>
      </c>
      <c r="J18" s="129">
        <f t="shared" si="0"/>
        <v>0</v>
      </c>
      <c r="K18" s="129">
        <f t="shared" si="0"/>
        <v>0</v>
      </c>
      <c r="L18" s="129">
        <f t="shared" si="0"/>
        <v>0</v>
      </c>
      <c r="M18" s="62"/>
      <c r="N18" s="35"/>
      <c r="O18" s="46"/>
      <c r="P18" s="46"/>
    </row>
    <row r="19" spans="2:34" ht="16.5" customHeight="1" x14ac:dyDescent="0.25">
      <c r="B19" s="4" t="s">
        <v>44</v>
      </c>
      <c r="C19" s="62"/>
      <c r="D19" s="130">
        <f t="shared" ref="D19:M19" si="1">SUM(F72:F96)</f>
        <v>0</v>
      </c>
      <c r="E19" s="130">
        <f t="shared" si="1"/>
        <v>0</v>
      </c>
      <c r="F19" s="130">
        <f t="shared" si="1"/>
        <v>0</v>
      </c>
      <c r="G19" s="130">
        <f t="shared" si="1"/>
        <v>0</v>
      </c>
      <c r="H19" s="130">
        <f t="shared" si="1"/>
        <v>0</v>
      </c>
      <c r="I19" s="130">
        <f t="shared" si="1"/>
        <v>0</v>
      </c>
      <c r="J19" s="130">
        <f t="shared" si="1"/>
        <v>0</v>
      </c>
      <c r="K19" s="130">
        <f t="shared" si="1"/>
        <v>0</v>
      </c>
      <c r="L19" s="130">
        <f t="shared" si="1"/>
        <v>0</v>
      </c>
      <c r="M19" s="130">
        <f t="shared" si="1"/>
        <v>19004</v>
      </c>
      <c r="N19" s="36"/>
      <c r="O19" s="20"/>
      <c r="P19" s="20"/>
    </row>
    <row r="20" spans="2:34" ht="16.5" customHeight="1" x14ac:dyDescent="0.25">
      <c r="B20" s="5" t="s">
        <v>45</v>
      </c>
      <c r="C20" s="131">
        <f t="shared" ref="C20:L20" si="2">C18+C19</f>
        <v>0</v>
      </c>
      <c r="D20" s="131">
        <f t="shared" si="2"/>
        <v>0</v>
      </c>
      <c r="E20" s="131">
        <f t="shared" si="2"/>
        <v>0</v>
      </c>
      <c r="F20" s="131">
        <f t="shared" si="2"/>
        <v>0</v>
      </c>
      <c r="G20" s="131">
        <f t="shared" si="2"/>
        <v>0</v>
      </c>
      <c r="H20" s="131">
        <f t="shared" si="2"/>
        <v>0</v>
      </c>
      <c r="I20" s="131">
        <f t="shared" si="2"/>
        <v>0</v>
      </c>
      <c r="J20" s="131">
        <f t="shared" si="2"/>
        <v>0</v>
      </c>
      <c r="K20" s="131">
        <f t="shared" si="2"/>
        <v>0</v>
      </c>
      <c r="L20" s="131">
        <f t="shared" si="2"/>
        <v>0</v>
      </c>
      <c r="M20" s="130">
        <f>M19</f>
        <v>19004</v>
      </c>
      <c r="N20" s="36"/>
      <c r="O20" s="20"/>
      <c r="P20" s="20"/>
    </row>
    <row r="21" spans="2:34" ht="16.5" customHeight="1" x14ac:dyDescent="0.25">
      <c r="L21" s="7"/>
      <c r="M21" s="4"/>
      <c r="N21" s="36"/>
      <c r="O21" s="20"/>
      <c r="P21" s="20"/>
    </row>
    <row r="22" spans="2:34" ht="21.75" customHeight="1" x14ac:dyDescent="0.25">
      <c r="L22" s="7"/>
      <c r="M22" s="4"/>
      <c r="N22" s="36"/>
      <c r="O22" s="20"/>
      <c r="P22" s="20"/>
    </row>
    <row r="23" spans="2:34" ht="15" customHeight="1" x14ac:dyDescent="0.25">
      <c r="B23" s="47"/>
      <c r="C23" s="50"/>
      <c r="D23" s="50"/>
      <c r="E23" s="47"/>
      <c r="F23" s="50"/>
      <c r="G23" s="50"/>
      <c r="I23" s="7"/>
      <c r="J23" s="7"/>
      <c r="K23" s="7"/>
      <c r="L23" s="7"/>
      <c r="M23" s="4"/>
      <c r="N23" s="36"/>
      <c r="O23" s="20"/>
      <c r="P23" s="20"/>
    </row>
    <row r="24" spans="2:34" ht="15" customHeight="1" x14ac:dyDescent="0.25"/>
    <row r="25" spans="2:34" s="11" customFormat="1" ht="13" x14ac:dyDescent="0.3">
      <c r="AH25" s="1"/>
    </row>
    <row r="26" spans="2:34" ht="15" customHeight="1" x14ac:dyDescent="0.3">
      <c r="AH26" s="11"/>
    </row>
    <row r="27" spans="2:34" ht="15" customHeight="1" x14ac:dyDescent="0.3">
      <c r="AH27" s="11"/>
    </row>
    <row r="28" spans="2:34" ht="15" customHeight="1" x14ac:dyDescent="0.3">
      <c r="AH28" s="11"/>
    </row>
    <row r="29" spans="2:34" ht="15" customHeight="1" x14ac:dyDescent="0.3">
      <c r="AH29" s="11"/>
    </row>
    <row r="30" spans="2:34" ht="15" customHeight="1" x14ac:dyDescent="0.3">
      <c r="AH30" s="11"/>
    </row>
    <row r="31" spans="2:34" ht="15" customHeight="1" x14ac:dyDescent="0.3">
      <c r="AH31" s="11"/>
    </row>
    <row r="32" spans="2:34" ht="15" customHeight="1" x14ac:dyDescent="0.3">
      <c r="AH32" s="11"/>
    </row>
    <row r="33" spans="2:34" ht="15" customHeight="1" x14ac:dyDescent="0.25"/>
    <row r="34" spans="2:34" ht="15" customHeight="1" x14ac:dyDescent="0.25"/>
    <row r="35" spans="2:34" ht="15" customHeight="1" x14ac:dyDescent="0.25"/>
    <row r="36" spans="2:34" ht="16.5" customHeight="1" x14ac:dyDescent="0.3">
      <c r="B36" s="6" t="s">
        <v>39</v>
      </c>
      <c r="C36" s="6"/>
      <c r="D36" s="6"/>
      <c r="E36" s="10" t="s">
        <v>4</v>
      </c>
      <c r="F36" s="195" t="str">
        <f>C3</f>
        <v>PUD #1 of Clallam County</v>
      </c>
      <c r="G36" s="196"/>
      <c r="H36" s="197"/>
    </row>
    <row r="37" spans="2:34" ht="15" customHeight="1" x14ac:dyDescent="0.3">
      <c r="E37" s="10" t="s">
        <v>13</v>
      </c>
      <c r="F37" s="198">
        <v>2015</v>
      </c>
      <c r="G37" s="199"/>
      <c r="H37" s="200"/>
    </row>
    <row r="38" spans="2:34" ht="15" customHeight="1" x14ac:dyDescent="0.3">
      <c r="E38" s="10"/>
      <c r="F38" s="45"/>
      <c r="G38" s="9"/>
      <c r="H38" s="9"/>
    </row>
    <row r="39" spans="2:34" s="25" customFormat="1" ht="27" customHeight="1" x14ac:dyDescent="0.35">
      <c r="B39" s="201" t="s">
        <v>105</v>
      </c>
      <c r="C39" s="202"/>
      <c r="D39" s="202"/>
      <c r="E39" s="203"/>
      <c r="F39" s="203"/>
      <c r="G39" s="203"/>
      <c r="H39" s="26"/>
      <c r="AH39" s="1"/>
    </row>
    <row r="40" spans="2:34" ht="15" customHeight="1" x14ac:dyDescent="0.25">
      <c r="E40" s="12"/>
      <c r="F40" s="12"/>
      <c r="G40" s="12"/>
      <c r="H40" s="12"/>
      <c r="I40" s="12"/>
      <c r="J40" s="12"/>
      <c r="K40" s="12"/>
      <c r="L40" s="12"/>
      <c r="M40" s="12"/>
      <c r="N40" s="12"/>
      <c r="P40" s="12"/>
      <c r="Q40" s="12"/>
      <c r="R40" s="12"/>
      <c r="S40" s="12"/>
      <c r="AH40" s="25"/>
    </row>
    <row r="41" spans="2:34" s="7" customFormat="1" ht="12.75" customHeight="1" x14ac:dyDescent="0.25">
      <c r="E41" s="29" t="s">
        <v>14</v>
      </c>
      <c r="F41" s="27" t="s">
        <v>15</v>
      </c>
      <c r="G41" s="27" t="s">
        <v>16</v>
      </c>
      <c r="H41" s="27" t="s">
        <v>17</v>
      </c>
      <c r="I41" s="27" t="s">
        <v>18</v>
      </c>
      <c r="J41" s="27" t="s">
        <v>19</v>
      </c>
      <c r="K41" s="27" t="s">
        <v>20</v>
      </c>
      <c r="L41" s="27" t="s">
        <v>21</v>
      </c>
      <c r="M41" s="28" t="s">
        <v>22</v>
      </c>
      <c r="N41" s="28" t="s">
        <v>66</v>
      </c>
      <c r="O41" s="1"/>
      <c r="AH41" s="1"/>
    </row>
    <row r="42" spans="2:34" s="11" customFormat="1" ht="43.5" customHeight="1" x14ac:dyDescent="0.3">
      <c r="E42" s="23" t="s">
        <v>33</v>
      </c>
      <c r="F42" s="23" t="s">
        <v>24</v>
      </c>
      <c r="G42" s="23" t="s">
        <v>25</v>
      </c>
      <c r="H42" s="23" t="s">
        <v>26</v>
      </c>
      <c r="I42" s="23" t="s">
        <v>27</v>
      </c>
      <c r="J42" s="23" t="s">
        <v>40</v>
      </c>
      <c r="K42" s="23" t="s">
        <v>28</v>
      </c>
      <c r="L42" s="23" t="s">
        <v>29</v>
      </c>
      <c r="M42" s="23" t="s">
        <v>30</v>
      </c>
      <c r="N42" s="23" t="s">
        <v>34</v>
      </c>
      <c r="O42" s="1"/>
      <c r="AH42" s="7"/>
    </row>
    <row r="43" spans="2:34" ht="15" customHeight="1" x14ac:dyDescent="0.3">
      <c r="B43" s="51" t="s">
        <v>35</v>
      </c>
      <c r="C43" s="204" t="s">
        <v>54</v>
      </c>
      <c r="D43" s="204"/>
      <c r="E43" s="21" t="s">
        <v>7</v>
      </c>
      <c r="F43" s="21" t="s">
        <v>7</v>
      </c>
      <c r="G43" s="21" t="s">
        <v>7</v>
      </c>
      <c r="H43" s="21" t="s">
        <v>7</v>
      </c>
      <c r="I43" s="21" t="s">
        <v>7</v>
      </c>
      <c r="J43" s="21" t="s">
        <v>7</v>
      </c>
      <c r="K43" s="21" t="s">
        <v>7</v>
      </c>
      <c r="L43" s="21" t="s">
        <v>7</v>
      </c>
      <c r="M43" s="21" t="s">
        <v>7</v>
      </c>
      <c r="N43" s="21" t="s">
        <v>56</v>
      </c>
      <c r="AH43" s="11"/>
    </row>
    <row r="44" spans="2:34" ht="15" customHeight="1" x14ac:dyDescent="0.25">
      <c r="B44" s="132"/>
      <c r="C44" s="133"/>
      <c r="D44" s="133"/>
      <c r="E44" s="134"/>
      <c r="F44" s="129"/>
      <c r="G44" s="129"/>
      <c r="H44" s="129"/>
      <c r="I44" s="129"/>
      <c r="J44" s="129"/>
      <c r="K44" s="129"/>
      <c r="L44" s="129"/>
      <c r="M44" s="129"/>
      <c r="N44" s="129"/>
    </row>
    <row r="45" spans="2:34" ht="15" customHeight="1" x14ac:dyDescent="0.25">
      <c r="B45" s="135"/>
      <c r="C45" s="136"/>
      <c r="D45" s="136"/>
      <c r="E45" s="137"/>
      <c r="F45" s="138"/>
      <c r="G45" s="138"/>
      <c r="H45" s="138"/>
      <c r="I45" s="138"/>
      <c r="J45" s="138"/>
      <c r="K45" s="138"/>
      <c r="L45" s="138"/>
      <c r="M45" s="138"/>
      <c r="N45" s="138"/>
    </row>
    <row r="46" spans="2:34" ht="15" customHeight="1" x14ac:dyDescent="0.25">
      <c r="B46" s="135"/>
      <c r="C46" s="136"/>
      <c r="D46" s="136"/>
      <c r="E46" s="137"/>
      <c r="F46" s="138"/>
      <c r="G46" s="138"/>
      <c r="H46" s="138"/>
      <c r="I46" s="138"/>
      <c r="J46" s="138"/>
      <c r="K46" s="138"/>
      <c r="L46" s="138"/>
      <c r="M46" s="138"/>
      <c r="N46" s="138"/>
    </row>
    <row r="47" spans="2:34" ht="15" customHeight="1" x14ac:dyDescent="0.25">
      <c r="B47" s="139"/>
      <c r="C47" s="140"/>
      <c r="D47" s="140"/>
      <c r="E47" s="137"/>
      <c r="F47" s="138"/>
      <c r="G47" s="138"/>
      <c r="H47" s="138"/>
      <c r="I47" s="138"/>
      <c r="J47" s="138"/>
      <c r="K47" s="138"/>
      <c r="L47" s="138"/>
      <c r="M47" s="138"/>
      <c r="N47" s="138"/>
    </row>
    <row r="48" spans="2:34" ht="15" customHeight="1" x14ac:dyDescent="0.3">
      <c r="B48" s="141"/>
      <c r="C48" s="142"/>
      <c r="D48" s="142"/>
      <c r="E48" s="137"/>
      <c r="F48" s="138"/>
      <c r="G48" s="138"/>
      <c r="H48" s="138"/>
      <c r="I48" s="138"/>
      <c r="J48" s="138"/>
      <c r="K48" s="138"/>
      <c r="L48" s="138"/>
      <c r="M48" s="138"/>
      <c r="N48" s="138"/>
    </row>
    <row r="49" spans="2:14" ht="15" customHeight="1" x14ac:dyDescent="0.3">
      <c r="B49" s="124"/>
      <c r="C49" s="143"/>
      <c r="D49" s="143"/>
      <c r="E49" s="137"/>
      <c r="F49" s="138"/>
      <c r="G49" s="138"/>
      <c r="H49" s="138"/>
      <c r="I49" s="138"/>
      <c r="J49" s="138"/>
      <c r="K49" s="138"/>
      <c r="L49" s="138"/>
      <c r="M49" s="138"/>
      <c r="N49" s="138"/>
    </row>
    <row r="50" spans="2:14" ht="15" customHeight="1" x14ac:dyDescent="0.3">
      <c r="B50" s="124"/>
      <c r="C50" s="143"/>
      <c r="D50" s="143"/>
      <c r="E50" s="137"/>
      <c r="F50" s="138"/>
      <c r="G50" s="138"/>
      <c r="H50" s="138"/>
      <c r="I50" s="138"/>
      <c r="J50" s="138"/>
      <c r="K50" s="138"/>
      <c r="L50" s="138"/>
      <c r="M50" s="138"/>
      <c r="N50" s="138"/>
    </row>
    <row r="51" spans="2:14" ht="15" customHeight="1" x14ac:dyDescent="0.3">
      <c r="B51" s="124"/>
      <c r="C51" s="143"/>
      <c r="D51" s="143"/>
      <c r="E51" s="137"/>
      <c r="F51" s="138"/>
      <c r="G51" s="138"/>
      <c r="H51" s="138"/>
      <c r="I51" s="138"/>
      <c r="J51" s="138"/>
      <c r="K51" s="138"/>
      <c r="L51" s="138"/>
      <c r="M51" s="138"/>
      <c r="N51" s="138"/>
    </row>
    <row r="52" spans="2:14" ht="15" customHeight="1" x14ac:dyDescent="0.3">
      <c r="B52" s="124"/>
      <c r="C52" s="143"/>
      <c r="D52" s="143"/>
      <c r="E52" s="137"/>
      <c r="F52" s="138"/>
      <c r="G52" s="138"/>
      <c r="H52" s="138"/>
      <c r="I52" s="138"/>
      <c r="J52" s="138"/>
      <c r="K52" s="138"/>
      <c r="L52" s="138"/>
      <c r="M52" s="138"/>
      <c r="N52" s="138"/>
    </row>
    <row r="53" spans="2:14" ht="15" customHeight="1" x14ac:dyDescent="0.3">
      <c r="B53" s="124"/>
      <c r="C53" s="143"/>
      <c r="D53" s="143"/>
      <c r="E53" s="137"/>
      <c r="F53" s="138"/>
      <c r="G53" s="138"/>
      <c r="H53" s="138"/>
      <c r="I53" s="138"/>
      <c r="J53" s="138"/>
      <c r="K53" s="138"/>
      <c r="L53" s="138"/>
      <c r="M53" s="138"/>
      <c r="N53" s="138"/>
    </row>
    <row r="54" spans="2:14" ht="15" customHeight="1" x14ac:dyDescent="0.3">
      <c r="B54" s="124"/>
      <c r="C54" s="143"/>
      <c r="D54" s="143"/>
      <c r="E54" s="137"/>
      <c r="F54" s="138"/>
      <c r="G54" s="138"/>
      <c r="H54" s="138"/>
      <c r="I54" s="138"/>
      <c r="J54" s="138"/>
      <c r="K54" s="138"/>
      <c r="L54" s="138"/>
      <c r="M54" s="138"/>
      <c r="N54" s="138"/>
    </row>
    <row r="55" spans="2:14" ht="15" customHeight="1" x14ac:dyDescent="0.3">
      <c r="B55" s="124"/>
      <c r="C55" s="143"/>
      <c r="D55" s="143"/>
      <c r="E55" s="137"/>
      <c r="F55" s="138"/>
      <c r="G55" s="138"/>
      <c r="H55" s="138"/>
      <c r="I55" s="138"/>
      <c r="J55" s="138"/>
      <c r="K55" s="138"/>
      <c r="L55" s="138"/>
      <c r="M55" s="138"/>
      <c r="N55" s="138"/>
    </row>
    <row r="56" spans="2:14" ht="15" customHeight="1" x14ac:dyDescent="0.3">
      <c r="B56" s="124"/>
      <c r="C56" s="143"/>
      <c r="D56" s="143"/>
      <c r="E56" s="137"/>
      <c r="F56" s="138"/>
      <c r="G56" s="138"/>
      <c r="H56" s="138"/>
      <c r="I56" s="138"/>
      <c r="J56" s="138"/>
      <c r="K56" s="138"/>
      <c r="L56" s="138"/>
      <c r="M56" s="138"/>
      <c r="N56" s="138"/>
    </row>
    <row r="57" spans="2:14" ht="15" customHeight="1" x14ac:dyDescent="0.3">
      <c r="B57" s="124"/>
      <c r="C57" s="143"/>
      <c r="D57" s="143"/>
      <c r="E57" s="137"/>
      <c r="F57" s="138"/>
      <c r="G57" s="138"/>
      <c r="H57" s="138"/>
      <c r="I57" s="138"/>
      <c r="J57" s="138"/>
      <c r="K57" s="138"/>
      <c r="L57" s="138"/>
      <c r="M57" s="138"/>
      <c r="N57" s="138"/>
    </row>
    <row r="58" spans="2:14" ht="15" customHeight="1" x14ac:dyDescent="0.3">
      <c r="B58" s="124"/>
      <c r="C58" s="143"/>
      <c r="D58" s="143"/>
      <c r="E58" s="137"/>
      <c r="F58" s="138"/>
      <c r="G58" s="138"/>
      <c r="H58" s="138"/>
      <c r="I58" s="138"/>
      <c r="J58" s="138"/>
      <c r="K58" s="138"/>
      <c r="L58" s="138"/>
      <c r="M58" s="138"/>
      <c r="N58" s="138"/>
    </row>
    <row r="59" spans="2:14" ht="15" customHeight="1" x14ac:dyDescent="0.3">
      <c r="B59" s="124"/>
      <c r="C59" s="143"/>
      <c r="D59" s="143"/>
      <c r="E59" s="137"/>
      <c r="F59" s="138"/>
      <c r="G59" s="138"/>
      <c r="H59" s="138"/>
      <c r="I59" s="138"/>
      <c r="J59" s="138"/>
      <c r="K59" s="138"/>
      <c r="L59" s="138"/>
      <c r="M59" s="138"/>
      <c r="N59" s="138"/>
    </row>
    <row r="60" spans="2:14" ht="15" customHeight="1" x14ac:dyDescent="0.3">
      <c r="B60" s="124"/>
      <c r="C60" s="143"/>
      <c r="D60" s="143"/>
      <c r="E60" s="137"/>
      <c r="F60" s="138"/>
      <c r="G60" s="138"/>
      <c r="H60" s="138"/>
      <c r="I60" s="138"/>
      <c r="J60" s="138"/>
      <c r="K60" s="138"/>
      <c r="L60" s="138"/>
      <c r="M60" s="138"/>
      <c r="N60" s="138"/>
    </row>
    <row r="61" spans="2:14" ht="15" customHeight="1" x14ac:dyDescent="0.3">
      <c r="B61" s="124"/>
      <c r="C61" s="143"/>
      <c r="D61" s="143"/>
      <c r="E61" s="137"/>
      <c r="F61" s="138"/>
      <c r="G61" s="138"/>
      <c r="H61" s="138"/>
      <c r="I61" s="138"/>
      <c r="J61" s="138"/>
      <c r="K61" s="138"/>
      <c r="L61" s="138"/>
      <c r="M61" s="138"/>
      <c r="N61" s="138"/>
    </row>
    <row r="62" spans="2:14" ht="15" customHeight="1" x14ac:dyDescent="0.3">
      <c r="B62" s="124"/>
      <c r="C62" s="143"/>
      <c r="D62" s="143"/>
      <c r="E62" s="137"/>
      <c r="F62" s="138"/>
      <c r="G62" s="138"/>
      <c r="H62" s="138"/>
      <c r="I62" s="138"/>
      <c r="J62" s="138"/>
      <c r="K62" s="138"/>
      <c r="L62" s="138"/>
      <c r="M62" s="138"/>
      <c r="N62" s="138"/>
    </row>
    <row r="63" spans="2:14" ht="15" customHeight="1" x14ac:dyDescent="0.3">
      <c r="B63" s="124"/>
      <c r="C63" s="143"/>
      <c r="D63" s="143"/>
      <c r="E63" s="137"/>
      <c r="F63" s="138"/>
      <c r="G63" s="138"/>
      <c r="H63" s="138"/>
      <c r="I63" s="138"/>
      <c r="J63" s="138"/>
      <c r="K63" s="138"/>
      <c r="L63" s="138"/>
      <c r="M63" s="138"/>
      <c r="N63" s="138"/>
    </row>
    <row r="64" spans="2:14" ht="15" customHeight="1" x14ac:dyDescent="0.3">
      <c r="B64" s="144"/>
      <c r="C64" s="145"/>
      <c r="D64" s="145"/>
      <c r="E64" s="146"/>
      <c r="F64" s="130"/>
      <c r="G64" s="130"/>
      <c r="H64" s="130"/>
      <c r="I64" s="130"/>
      <c r="J64" s="130"/>
      <c r="K64" s="130"/>
      <c r="L64" s="130"/>
      <c r="M64" s="130"/>
      <c r="N64" s="130"/>
    </row>
    <row r="65" spans="1:34" ht="15" customHeight="1" x14ac:dyDescent="0.25">
      <c r="E65" s="7"/>
      <c r="F65" s="7"/>
      <c r="G65" s="7"/>
      <c r="H65" s="7"/>
      <c r="I65" s="7"/>
      <c r="J65" s="7"/>
      <c r="K65" s="7"/>
      <c r="L65" s="7"/>
      <c r="M65" s="7"/>
      <c r="N65" s="7"/>
    </row>
    <row r="66" spans="1:34" ht="17.25" customHeight="1" x14ac:dyDescent="0.3">
      <c r="B66" s="6" t="s">
        <v>32</v>
      </c>
      <c r="C66" s="6"/>
      <c r="D66" s="6"/>
      <c r="E66" s="10" t="s">
        <v>4</v>
      </c>
      <c r="F66" s="195" t="str">
        <f>C3</f>
        <v>PUD #1 of Clallam County</v>
      </c>
      <c r="G66" s="196"/>
      <c r="H66" s="197"/>
    </row>
    <row r="67" spans="1:34" ht="15" customHeight="1" x14ac:dyDescent="0.3">
      <c r="E67" s="10" t="s">
        <v>13</v>
      </c>
      <c r="F67" s="198">
        <v>2015</v>
      </c>
      <c r="G67" s="199"/>
      <c r="H67" s="200"/>
    </row>
    <row r="68" spans="1:34" ht="15" customHeight="1" x14ac:dyDescent="0.3">
      <c r="B68" s="10"/>
      <c r="C68" s="10"/>
      <c r="D68" s="10"/>
      <c r="E68" s="8"/>
      <c r="H68" s="22"/>
      <c r="I68" s="7"/>
    </row>
    <row r="69" spans="1:34" s="7" customFormat="1" ht="16.5" customHeight="1" x14ac:dyDescent="0.3">
      <c r="B69" s="6"/>
      <c r="C69" s="6"/>
      <c r="D69" s="6"/>
      <c r="E69" s="29" t="s">
        <v>14</v>
      </c>
      <c r="F69" s="27" t="s">
        <v>15</v>
      </c>
      <c r="G69" s="27" t="s">
        <v>16</v>
      </c>
      <c r="H69" s="27" t="s">
        <v>17</v>
      </c>
      <c r="I69" s="27" t="s">
        <v>18</v>
      </c>
      <c r="J69" s="27" t="s">
        <v>19</v>
      </c>
      <c r="K69" s="27" t="s">
        <v>20</v>
      </c>
      <c r="L69" s="27" t="s">
        <v>21</v>
      </c>
      <c r="M69" s="28" t="s">
        <v>22</v>
      </c>
      <c r="N69" s="28" t="s">
        <v>66</v>
      </c>
      <c r="O69" s="28" t="s">
        <v>67</v>
      </c>
      <c r="AH69" s="1"/>
    </row>
    <row r="70" spans="1:34" s="11" customFormat="1" ht="34.5" x14ac:dyDescent="0.3">
      <c r="B70" s="10"/>
      <c r="C70" s="10"/>
      <c r="D70" s="10"/>
      <c r="E70" s="23" t="s">
        <v>33</v>
      </c>
      <c r="F70" s="23" t="s">
        <v>24</v>
      </c>
      <c r="G70" s="23" t="s">
        <v>25</v>
      </c>
      <c r="H70" s="23" t="s">
        <v>26</v>
      </c>
      <c r="I70" s="23" t="s">
        <v>27</v>
      </c>
      <c r="J70" s="23" t="s">
        <v>41</v>
      </c>
      <c r="K70" s="23" t="s">
        <v>28</v>
      </c>
      <c r="L70" s="23" t="s">
        <v>29</v>
      </c>
      <c r="M70" s="23" t="s">
        <v>30</v>
      </c>
      <c r="N70" s="23" t="s">
        <v>34</v>
      </c>
      <c r="O70" s="23" t="s">
        <v>31</v>
      </c>
      <c r="AH70" s="7"/>
    </row>
    <row r="71" spans="1:34" ht="15" customHeight="1" x14ac:dyDescent="0.3">
      <c r="B71" s="51" t="s">
        <v>35</v>
      </c>
      <c r="C71" s="33" t="s">
        <v>54</v>
      </c>
      <c r="D71" s="33" t="s">
        <v>55</v>
      </c>
      <c r="E71" s="21" t="s">
        <v>7</v>
      </c>
      <c r="F71" s="21" t="s">
        <v>7</v>
      </c>
      <c r="G71" s="21" t="s">
        <v>7</v>
      </c>
      <c r="H71" s="21" t="s">
        <v>7</v>
      </c>
      <c r="I71" s="21" t="s">
        <v>7</v>
      </c>
      <c r="J71" s="21" t="s">
        <v>7</v>
      </c>
      <c r="K71" s="21" t="s">
        <v>7</v>
      </c>
      <c r="L71" s="21" t="s">
        <v>7</v>
      </c>
      <c r="M71" s="21" t="s">
        <v>7</v>
      </c>
      <c r="N71" s="21" t="s">
        <v>56</v>
      </c>
      <c r="O71" s="21" t="s">
        <v>56</v>
      </c>
      <c r="AH71" s="11"/>
    </row>
    <row r="72" spans="1:34" ht="15" customHeight="1" x14ac:dyDescent="0.25">
      <c r="A72" s="7"/>
      <c r="B72" s="132" t="s">
        <v>201</v>
      </c>
      <c r="C72" s="133" t="s">
        <v>202</v>
      </c>
      <c r="D72" s="133">
        <v>2014</v>
      </c>
      <c r="E72" s="134"/>
      <c r="F72" s="129"/>
      <c r="G72" s="129"/>
      <c r="H72" s="129"/>
      <c r="I72" s="129"/>
      <c r="J72" s="129"/>
      <c r="K72" s="129"/>
      <c r="L72" s="129"/>
      <c r="M72" s="129"/>
      <c r="N72" s="129"/>
      <c r="O72" s="147">
        <v>19004</v>
      </c>
    </row>
    <row r="73" spans="1:34" ht="15" customHeight="1" x14ac:dyDescent="0.25">
      <c r="A73" s="7"/>
      <c r="B73" s="135"/>
      <c r="C73" s="136"/>
      <c r="D73" s="136"/>
      <c r="E73" s="137"/>
      <c r="F73" s="138"/>
      <c r="G73" s="138"/>
      <c r="H73" s="138"/>
      <c r="I73" s="138"/>
      <c r="J73" s="138"/>
      <c r="K73" s="138"/>
      <c r="L73" s="138"/>
      <c r="M73" s="138"/>
      <c r="N73" s="138"/>
      <c r="O73" s="148"/>
    </row>
    <row r="74" spans="1:34" ht="15" customHeight="1" x14ac:dyDescent="0.25">
      <c r="A74" s="7"/>
      <c r="B74" s="135"/>
      <c r="C74" s="136"/>
      <c r="D74" s="136"/>
      <c r="E74" s="137"/>
      <c r="F74" s="138"/>
      <c r="G74" s="138"/>
      <c r="H74" s="138"/>
      <c r="I74" s="138"/>
      <c r="J74" s="138"/>
      <c r="K74" s="138"/>
      <c r="L74" s="138"/>
      <c r="M74" s="138"/>
      <c r="N74" s="138"/>
      <c r="O74" s="148"/>
    </row>
    <row r="75" spans="1:34" ht="15" customHeight="1" x14ac:dyDescent="0.25">
      <c r="A75" s="7"/>
      <c r="B75" s="139"/>
      <c r="C75" s="140"/>
      <c r="D75" s="140"/>
      <c r="E75" s="137"/>
      <c r="F75" s="138"/>
      <c r="G75" s="138"/>
      <c r="H75" s="138"/>
      <c r="I75" s="138"/>
      <c r="J75" s="138"/>
      <c r="K75" s="138"/>
      <c r="L75" s="138"/>
      <c r="M75" s="138"/>
      <c r="N75" s="138"/>
      <c r="O75" s="148"/>
    </row>
    <row r="76" spans="1:34" ht="15" customHeight="1" x14ac:dyDescent="0.3">
      <c r="A76" s="7"/>
      <c r="B76" s="141"/>
      <c r="C76" s="142"/>
      <c r="D76" s="142"/>
      <c r="E76" s="137"/>
      <c r="F76" s="138"/>
      <c r="G76" s="138"/>
      <c r="H76" s="138"/>
      <c r="I76" s="138"/>
      <c r="J76" s="138"/>
      <c r="K76" s="138"/>
      <c r="L76" s="138"/>
      <c r="M76" s="138"/>
      <c r="N76" s="138"/>
      <c r="O76" s="148"/>
    </row>
    <row r="77" spans="1:34" ht="15" customHeight="1" x14ac:dyDescent="0.3">
      <c r="A77" s="7"/>
      <c r="B77" s="163"/>
      <c r="C77" s="164"/>
      <c r="D77" s="143"/>
      <c r="E77" s="137"/>
      <c r="F77" s="138"/>
      <c r="G77" s="138"/>
      <c r="H77" s="138"/>
      <c r="I77" s="138"/>
      <c r="J77" s="138"/>
      <c r="K77" s="138"/>
      <c r="L77" s="138"/>
      <c r="M77" s="138"/>
      <c r="N77" s="138"/>
      <c r="O77" s="148"/>
    </row>
    <row r="78" spans="1:34" ht="15" customHeight="1" x14ac:dyDescent="0.25">
      <c r="A78" s="7"/>
      <c r="B78" s="138"/>
      <c r="C78" s="138"/>
      <c r="D78" s="138"/>
      <c r="E78" s="138"/>
      <c r="F78" s="138"/>
      <c r="G78" s="138"/>
      <c r="H78" s="138"/>
      <c r="I78" s="138"/>
      <c r="J78" s="138"/>
      <c r="K78" s="138"/>
      <c r="L78" s="138"/>
      <c r="M78" s="138"/>
      <c r="N78" s="138"/>
      <c r="O78" s="148"/>
    </row>
    <row r="79" spans="1:34" ht="15" customHeight="1" x14ac:dyDescent="0.25">
      <c r="B79" s="138"/>
      <c r="C79" s="138"/>
      <c r="D79" s="138"/>
      <c r="E79" s="138"/>
      <c r="F79" s="138"/>
      <c r="G79" s="138"/>
      <c r="H79" s="138"/>
      <c r="I79" s="138"/>
      <c r="J79" s="138"/>
      <c r="K79" s="138"/>
      <c r="L79" s="138"/>
      <c r="M79" s="138"/>
      <c r="N79" s="138"/>
      <c r="O79" s="148"/>
    </row>
    <row r="80" spans="1:34" ht="15" customHeight="1" x14ac:dyDescent="0.25">
      <c r="B80" s="138"/>
      <c r="C80" s="138"/>
      <c r="D80" s="138"/>
      <c r="E80" s="138"/>
      <c r="F80" s="138"/>
      <c r="G80" s="138"/>
      <c r="H80" s="138"/>
      <c r="I80" s="138"/>
      <c r="J80" s="138"/>
      <c r="K80" s="138"/>
      <c r="L80" s="138"/>
      <c r="M80" s="138"/>
      <c r="N80" s="138"/>
      <c r="O80" s="148"/>
    </row>
    <row r="81" spans="2:15" ht="15" customHeight="1" x14ac:dyDescent="0.25">
      <c r="B81" s="138"/>
      <c r="C81" s="138"/>
      <c r="D81" s="138"/>
      <c r="E81" s="138"/>
      <c r="F81" s="138"/>
      <c r="G81" s="138"/>
      <c r="H81" s="138"/>
      <c r="I81" s="138"/>
      <c r="J81" s="138"/>
      <c r="K81" s="138"/>
      <c r="L81" s="138"/>
      <c r="M81" s="138"/>
      <c r="N81" s="138"/>
      <c r="O81" s="148"/>
    </row>
    <row r="82" spans="2:15" ht="15" customHeight="1" x14ac:dyDescent="0.25">
      <c r="B82" s="138"/>
      <c r="C82" s="138"/>
      <c r="D82" s="138"/>
      <c r="E82" s="138"/>
      <c r="F82" s="138"/>
      <c r="G82" s="138"/>
      <c r="H82" s="138"/>
      <c r="I82" s="138"/>
      <c r="J82" s="138"/>
      <c r="K82" s="138"/>
      <c r="L82" s="138"/>
      <c r="M82" s="138"/>
      <c r="N82" s="138"/>
      <c r="O82" s="148"/>
    </row>
    <row r="83" spans="2:15" ht="15" customHeight="1" x14ac:dyDescent="0.25">
      <c r="B83" s="138"/>
      <c r="C83" s="138"/>
      <c r="D83" s="138"/>
      <c r="E83" s="138"/>
      <c r="F83" s="138"/>
      <c r="G83" s="138"/>
      <c r="H83" s="138"/>
      <c r="I83" s="138"/>
      <c r="J83" s="138"/>
      <c r="K83" s="138"/>
      <c r="L83" s="138"/>
      <c r="M83" s="138"/>
      <c r="N83" s="138"/>
      <c r="O83" s="148"/>
    </row>
    <row r="84" spans="2:15" ht="15" customHeight="1" x14ac:dyDescent="0.25">
      <c r="B84" s="138"/>
      <c r="C84" s="138"/>
      <c r="D84" s="138"/>
      <c r="E84" s="138"/>
      <c r="F84" s="138"/>
      <c r="G84" s="138"/>
      <c r="H84" s="138"/>
      <c r="I84" s="138"/>
      <c r="J84" s="138"/>
      <c r="K84" s="138"/>
      <c r="L84" s="138"/>
      <c r="M84" s="138"/>
      <c r="N84" s="138"/>
      <c r="O84" s="148"/>
    </row>
    <row r="85" spans="2:15" ht="15" customHeight="1" x14ac:dyDescent="0.25">
      <c r="B85" s="138"/>
      <c r="C85" s="138"/>
      <c r="D85" s="138"/>
      <c r="E85" s="138"/>
      <c r="F85" s="138"/>
      <c r="G85" s="138"/>
      <c r="H85" s="138"/>
      <c r="I85" s="138"/>
      <c r="J85" s="138"/>
      <c r="K85" s="138"/>
      <c r="L85" s="138"/>
      <c r="M85" s="138"/>
      <c r="N85" s="138"/>
      <c r="O85" s="148"/>
    </row>
    <row r="86" spans="2:15" ht="15" customHeight="1" x14ac:dyDescent="0.25">
      <c r="B86" s="138"/>
      <c r="C86" s="138"/>
      <c r="D86" s="138"/>
      <c r="E86" s="138"/>
      <c r="F86" s="138"/>
      <c r="G86" s="138"/>
      <c r="H86" s="138"/>
      <c r="I86" s="138"/>
      <c r="J86" s="138"/>
      <c r="K86" s="138"/>
      <c r="L86" s="138"/>
      <c r="M86" s="138"/>
      <c r="N86" s="138"/>
      <c r="O86" s="148"/>
    </row>
    <row r="87" spans="2:15" ht="15" customHeight="1" x14ac:dyDescent="0.25">
      <c r="B87" s="138"/>
      <c r="C87" s="138"/>
      <c r="D87" s="138"/>
      <c r="E87" s="138"/>
      <c r="F87" s="138"/>
      <c r="G87" s="138"/>
      <c r="H87" s="138"/>
      <c r="I87" s="138"/>
      <c r="J87" s="138"/>
      <c r="K87" s="138"/>
      <c r="L87" s="138"/>
      <c r="M87" s="138"/>
      <c r="N87" s="138"/>
      <c r="O87" s="148"/>
    </row>
    <row r="88" spans="2:15" ht="15" customHeight="1" x14ac:dyDescent="0.25">
      <c r="B88" s="138"/>
      <c r="C88" s="138"/>
      <c r="D88" s="138"/>
      <c r="E88" s="138"/>
      <c r="F88" s="138"/>
      <c r="G88" s="138"/>
      <c r="H88" s="138"/>
      <c r="I88" s="138"/>
      <c r="J88" s="138"/>
      <c r="K88" s="138"/>
      <c r="L88" s="138"/>
      <c r="M88" s="138"/>
      <c r="N88" s="138"/>
      <c r="O88" s="148"/>
    </row>
    <row r="89" spans="2:15" ht="15" customHeight="1" x14ac:dyDescent="0.25">
      <c r="B89" s="138"/>
      <c r="C89" s="138"/>
      <c r="D89" s="138"/>
      <c r="E89" s="138"/>
      <c r="F89" s="138"/>
      <c r="G89" s="138"/>
      <c r="H89" s="138"/>
      <c r="I89" s="138"/>
      <c r="J89" s="138"/>
      <c r="K89" s="138"/>
      <c r="L89" s="138"/>
      <c r="M89" s="138"/>
      <c r="N89" s="138"/>
      <c r="O89" s="148"/>
    </row>
    <row r="90" spans="2:15" ht="15" customHeight="1" x14ac:dyDescent="0.25">
      <c r="B90" s="138"/>
      <c r="C90" s="138"/>
      <c r="D90" s="138"/>
      <c r="E90" s="138"/>
      <c r="F90" s="138"/>
      <c r="G90" s="138"/>
      <c r="H90" s="138"/>
      <c r="I90" s="138"/>
      <c r="J90" s="138"/>
      <c r="K90" s="138"/>
      <c r="L90" s="138"/>
      <c r="M90" s="138"/>
      <c r="N90" s="138"/>
      <c r="O90" s="148"/>
    </row>
    <row r="91" spans="2:15" ht="15" customHeight="1" x14ac:dyDescent="0.25">
      <c r="B91" s="138"/>
      <c r="C91" s="138"/>
      <c r="D91" s="138"/>
      <c r="E91" s="138"/>
      <c r="F91" s="138"/>
      <c r="G91" s="138"/>
      <c r="H91" s="138"/>
      <c r="I91" s="138"/>
      <c r="J91" s="138"/>
      <c r="K91" s="138"/>
      <c r="L91" s="138"/>
      <c r="M91" s="138"/>
      <c r="N91" s="138"/>
      <c r="O91" s="148"/>
    </row>
    <row r="92" spans="2:15" ht="15" customHeight="1" x14ac:dyDescent="0.25">
      <c r="B92" s="138"/>
      <c r="C92" s="138"/>
      <c r="D92" s="138"/>
      <c r="E92" s="138"/>
      <c r="F92" s="138"/>
      <c r="G92" s="138"/>
      <c r="H92" s="138"/>
      <c r="I92" s="138"/>
      <c r="J92" s="138"/>
      <c r="K92" s="138"/>
      <c r="L92" s="138"/>
      <c r="M92" s="138"/>
      <c r="N92" s="138"/>
      <c r="O92" s="148"/>
    </row>
    <row r="93" spans="2:15" ht="15" customHeight="1" x14ac:dyDescent="0.25">
      <c r="B93" s="138"/>
      <c r="C93" s="138"/>
      <c r="D93" s="138"/>
      <c r="E93" s="138"/>
      <c r="F93" s="138"/>
      <c r="G93" s="138"/>
      <c r="H93" s="138"/>
      <c r="I93" s="138"/>
      <c r="J93" s="138"/>
      <c r="K93" s="138"/>
      <c r="L93" s="138"/>
      <c r="M93" s="138"/>
      <c r="N93" s="138"/>
      <c r="O93" s="148"/>
    </row>
    <row r="94" spans="2:15" ht="15" customHeight="1" x14ac:dyDescent="0.25">
      <c r="B94" s="138"/>
      <c r="C94" s="138"/>
      <c r="D94" s="138"/>
      <c r="E94" s="138"/>
      <c r="F94" s="138"/>
      <c r="G94" s="138"/>
      <c r="H94" s="138"/>
      <c r="I94" s="138"/>
      <c r="J94" s="138"/>
      <c r="K94" s="138"/>
      <c r="L94" s="138"/>
      <c r="M94" s="138"/>
      <c r="N94" s="138"/>
      <c r="O94" s="148"/>
    </row>
    <row r="95" spans="2:15" ht="15" customHeight="1" x14ac:dyDescent="0.25">
      <c r="B95" s="138"/>
      <c r="C95" s="138"/>
      <c r="D95" s="138"/>
      <c r="E95" s="138"/>
      <c r="F95" s="138"/>
      <c r="G95" s="138"/>
      <c r="H95" s="138"/>
      <c r="I95" s="138"/>
      <c r="J95" s="138"/>
      <c r="K95" s="138"/>
      <c r="L95" s="138"/>
      <c r="M95" s="138"/>
      <c r="N95" s="138"/>
      <c r="O95" s="148"/>
    </row>
    <row r="96" spans="2:15" ht="15" customHeight="1" x14ac:dyDescent="0.25">
      <c r="B96" s="130"/>
      <c r="C96" s="130"/>
      <c r="D96" s="130"/>
      <c r="E96" s="130"/>
      <c r="F96" s="130"/>
      <c r="G96" s="130"/>
      <c r="H96" s="130"/>
      <c r="I96" s="130"/>
      <c r="J96" s="130"/>
      <c r="K96" s="130"/>
      <c r="L96" s="130"/>
      <c r="M96" s="130"/>
      <c r="N96" s="130"/>
      <c r="O96" s="149"/>
    </row>
    <row r="97" spans="2:34" ht="15" customHeight="1" x14ac:dyDescent="0.25"/>
    <row r="98" spans="2:34" ht="15" customHeight="1" x14ac:dyDescent="0.3">
      <c r="B98" s="11"/>
      <c r="C98" s="11"/>
      <c r="D98" s="11"/>
      <c r="E98" s="10" t="s">
        <v>4</v>
      </c>
      <c r="F98" s="195" t="str">
        <f>C3</f>
        <v>PUD #1 of Clallam County</v>
      </c>
      <c r="G98" s="196"/>
      <c r="H98" s="197"/>
    </row>
    <row r="99" spans="2:34" ht="15" customHeight="1" x14ac:dyDescent="0.3">
      <c r="E99" s="10" t="s">
        <v>47</v>
      </c>
      <c r="F99" s="198">
        <v>2015</v>
      </c>
      <c r="G99" s="199"/>
      <c r="H99" s="200"/>
    </row>
    <row r="100" spans="2:34" ht="15" customHeight="1" x14ac:dyDescent="0.3">
      <c r="B100" s="11" t="s">
        <v>62</v>
      </c>
      <c r="C100" s="11"/>
      <c r="D100" s="11"/>
      <c r="E100" s="10"/>
      <c r="F100" s="45"/>
    </row>
    <row r="101" spans="2:34" ht="15" customHeight="1" x14ac:dyDescent="0.25">
      <c r="B101" s="24"/>
      <c r="C101" s="24"/>
      <c r="D101" s="24"/>
      <c r="E101" s="24"/>
      <c r="F101" s="24"/>
      <c r="G101" s="24"/>
      <c r="H101" s="24"/>
      <c r="I101" s="24"/>
      <c r="J101" s="24"/>
      <c r="K101" s="24"/>
      <c r="L101" s="24"/>
      <c r="M101" s="24"/>
    </row>
    <row r="102" spans="2:34" ht="15" customHeight="1" x14ac:dyDescent="0.25">
      <c r="B102" s="24"/>
      <c r="C102" s="24"/>
      <c r="D102" s="24"/>
      <c r="E102" s="24"/>
      <c r="F102" s="24"/>
      <c r="G102" s="24"/>
      <c r="H102" s="24"/>
      <c r="I102" s="24"/>
      <c r="J102" s="24"/>
      <c r="K102" s="24"/>
      <c r="L102" s="24"/>
      <c r="M102" s="24"/>
    </row>
    <row r="103" spans="2:34" s="7" customFormat="1" ht="15" customHeight="1" x14ac:dyDescent="0.25">
      <c r="B103" s="24"/>
      <c r="C103" s="24"/>
      <c r="D103" s="24"/>
      <c r="E103" s="24"/>
      <c r="F103" s="24"/>
      <c r="G103" s="24"/>
      <c r="H103" s="24"/>
      <c r="I103" s="24"/>
      <c r="J103" s="24"/>
      <c r="K103" s="24"/>
      <c r="L103" s="24"/>
      <c r="M103" s="24"/>
      <c r="AH103" s="1"/>
    </row>
    <row r="104" spans="2:34" s="7" customFormat="1" ht="15" customHeight="1" x14ac:dyDescent="0.25">
      <c r="B104" s="24"/>
      <c r="C104" s="24"/>
      <c r="D104" s="24"/>
      <c r="E104" s="24"/>
      <c r="F104" s="24"/>
      <c r="G104" s="24"/>
      <c r="H104" s="24"/>
      <c r="I104" s="24"/>
      <c r="J104" s="24"/>
      <c r="K104" s="24"/>
      <c r="L104" s="24"/>
      <c r="M104" s="24"/>
    </row>
    <row r="105" spans="2:34" s="7" customFormat="1" x14ac:dyDescent="0.25">
      <c r="B105" s="24"/>
      <c r="C105" s="24"/>
      <c r="D105" s="24"/>
      <c r="E105" s="24"/>
      <c r="F105" s="24"/>
      <c r="G105" s="24"/>
      <c r="H105" s="24"/>
      <c r="I105" s="24"/>
      <c r="J105" s="24"/>
      <c r="K105" s="24"/>
      <c r="L105" s="24"/>
      <c r="M105" s="24"/>
    </row>
    <row r="106" spans="2:34" s="7" customFormat="1" x14ac:dyDescent="0.25">
      <c r="B106" s="24"/>
      <c r="C106" s="24"/>
      <c r="D106" s="24"/>
      <c r="E106" s="24"/>
      <c r="F106" s="24"/>
      <c r="G106" s="24"/>
      <c r="H106" s="24"/>
      <c r="I106" s="24"/>
      <c r="J106" s="24"/>
      <c r="K106" s="24"/>
      <c r="L106" s="24"/>
      <c r="M106" s="24"/>
    </row>
    <row r="107" spans="2:34" s="7" customFormat="1" x14ac:dyDescent="0.25">
      <c r="B107" s="24"/>
      <c r="C107" s="24"/>
      <c r="D107" s="24"/>
      <c r="E107" s="24"/>
      <c r="F107" s="24"/>
      <c r="G107" s="24"/>
      <c r="H107" s="24"/>
      <c r="I107" s="24"/>
      <c r="J107" s="24"/>
      <c r="K107" s="24"/>
      <c r="L107" s="24"/>
      <c r="M107" s="24"/>
    </row>
    <row r="108" spans="2:34" x14ac:dyDescent="0.25">
      <c r="B108" s="24"/>
      <c r="C108" s="24"/>
      <c r="D108" s="24"/>
      <c r="E108" s="24"/>
      <c r="F108" s="24"/>
      <c r="G108" s="24"/>
      <c r="H108" s="24"/>
      <c r="I108" s="24"/>
      <c r="J108" s="24"/>
      <c r="K108" s="24"/>
      <c r="L108" s="24"/>
      <c r="M108" s="24"/>
      <c r="AH108" s="7"/>
    </row>
    <row r="109" spans="2:34" x14ac:dyDescent="0.25">
      <c r="B109" s="24"/>
      <c r="C109" s="24"/>
      <c r="D109" s="24"/>
      <c r="E109" s="24"/>
      <c r="F109" s="24"/>
      <c r="G109" s="24"/>
      <c r="H109" s="24"/>
      <c r="I109" s="24"/>
      <c r="J109" s="24"/>
      <c r="K109" s="24"/>
      <c r="L109" s="24"/>
      <c r="M109" s="24"/>
    </row>
    <row r="110" spans="2:34" x14ac:dyDescent="0.25">
      <c r="B110" s="24"/>
      <c r="C110" s="24"/>
      <c r="D110" s="24"/>
      <c r="E110" s="24"/>
      <c r="F110" s="24"/>
      <c r="G110" s="24"/>
      <c r="H110" s="24"/>
      <c r="I110" s="24"/>
      <c r="J110" s="24"/>
      <c r="K110" s="24"/>
      <c r="L110" s="24"/>
      <c r="M110" s="24"/>
    </row>
    <row r="111" spans="2:34" x14ac:dyDescent="0.25">
      <c r="B111" s="24"/>
      <c r="C111" s="24"/>
      <c r="D111" s="24"/>
      <c r="E111" s="24"/>
      <c r="F111" s="24"/>
      <c r="G111" s="24"/>
      <c r="H111" s="24"/>
      <c r="I111" s="24"/>
      <c r="J111" s="24"/>
      <c r="K111" s="24"/>
      <c r="L111" s="24"/>
      <c r="M111" s="24"/>
    </row>
    <row r="112" spans="2:34" x14ac:dyDescent="0.25">
      <c r="B112" s="24"/>
      <c r="C112" s="24"/>
      <c r="D112" s="24"/>
      <c r="E112" s="24"/>
      <c r="F112" s="24"/>
      <c r="G112" s="24"/>
      <c r="H112" s="24"/>
      <c r="I112" s="24"/>
      <c r="J112" s="24"/>
      <c r="K112" s="24"/>
      <c r="L112" s="24"/>
      <c r="M112" s="24"/>
    </row>
    <row r="113" spans="2:13" x14ac:dyDescent="0.25">
      <c r="B113" s="24"/>
      <c r="C113" s="24"/>
      <c r="D113" s="24"/>
      <c r="E113" s="24"/>
      <c r="F113" s="24"/>
      <c r="G113" s="24"/>
      <c r="H113" s="24"/>
      <c r="I113" s="24"/>
      <c r="J113" s="24"/>
      <c r="K113" s="24"/>
      <c r="L113" s="24"/>
      <c r="M113" s="24"/>
    </row>
    <row r="114" spans="2:13" x14ac:dyDescent="0.25">
      <c r="B114" s="24"/>
      <c r="C114" s="24"/>
      <c r="D114" s="24"/>
      <c r="E114" s="24"/>
      <c r="F114" s="24"/>
      <c r="G114" s="24"/>
      <c r="H114" s="24"/>
      <c r="I114" s="24"/>
      <c r="J114" s="24"/>
      <c r="K114" s="24"/>
      <c r="L114" s="24"/>
      <c r="M114" s="24"/>
    </row>
    <row r="115" spans="2:13" ht="13" x14ac:dyDescent="0.3">
      <c r="B115" s="2" t="s">
        <v>63</v>
      </c>
      <c r="C115" s="24"/>
      <c r="D115" s="24"/>
      <c r="E115" s="24"/>
      <c r="F115" s="24"/>
      <c r="G115" s="24"/>
      <c r="H115" s="24"/>
      <c r="I115" s="24"/>
      <c r="J115" s="24"/>
      <c r="K115" s="24"/>
      <c r="L115" s="24"/>
      <c r="M115" s="24"/>
    </row>
    <row r="116" spans="2:13" x14ac:dyDescent="0.25">
      <c r="B116" s="24"/>
      <c r="C116" s="24"/>
      <c r="D116" s="24"/>
      <c r="E116" s="24"/>
      <c r="F116" s="24"/>
      <c r="G116" s="24"/>
      <c r="H116" s="24"/>
      <c r="I116" s="24"/>
      <c r="J116" s="24"/>
      <c r="K116" s="24"/>
      <c r="L116" s="24"/>
      <c r="M116" s="24"/>
    </row>
    <row r="117" spans="2:13" x14ac:dyDescent="0.25">
      <c r="B117" s="24"/>
      <c r="C117" s="24"/>
      <c r="D117" s="24"/>
      <c r="E117" s="24"/>
      <c r="F117" s="24"/>
      <c r="G117" s="24"/>
      <c r="H117" s="24"/>
      <c r="I117" s="24"/>
      <c r="J117" s="24"/>
      <c r="K117" s="24"/>
      <c r="L117" s="24"/>
      <c r="M117" s="24"/>
    </row>
    <row r="118" spans="2:13" x14ac:dyDescent="0.25">
      <c r="B118" s="24"/>
      <c r="C118" s="24"/>
      <c r="D118" s="24"/>
      <c r="E118" s="24"/>
      <c r="F118" s="24"/>
      <c r="G118" s="24"/>
      <c r="H118" s="24"/>
      <c r="I118" s="24"/>
      <c r="J118" s="24"/>
      <c r="K118" s="24"/>
      <c r="L118" s="24"/>
      <c r="M118" s="24"/>
    </row>
    <row r="119" spans="2:13" x14ac:dyDescent="0.25">
      <c r="B119" s="24"/>
      <c r="C119" s="24"/>
      <c r="D119" s="24"/>
      <c r="E119" s="24"/>
      <c r="F119" s="24"/>
      <c r="G119" s="24"/>
      <c r="H119" s="24"/>
      <c r="I119" s="24"/>
      <c r="J119" s="24"/>
      <c r="K119" s="24"/>
      <c r="L119" s="24"/>
      <c r="M119" s="24"/>
    </row>
    <row r="120" spans="2:13" x14ac:dyDescent="0.25">
      <c r="B120" s="24"/>
      <c r="C120" s="24"/>
      <c r="D120" s="24"/>
      <c r="E120" s="24"/>
      <c r="F120" s="24"/>
      <c r="G120" s="24"/>
      <c r="H120" s="24"/>
      <c r="I120" s="24"/>
      <c r="J120" s="24"/>
      <c r="K120" s="24"/>
      <c r="L120" s="24"/>
      <c r="M120" s="24"/>
    </row>
    <row r="121" spans="2:13" x14ac:dyDescent="0.25">
      <c r="B121" s="24"/>
      <c r="C121" s="24"/>
      <c r="D121" s="24"/>
      <c r="E121" s="24"/>
      <c r="F121" s="24"/>
      <c r="G121" s="24"/>
      <c r="H121" s="24"/>
      <c r="I121" s="24"/>
      <c r="J121" s="24"/>
      <c r="K121" s="24"/>
      <c r="L121" s="24"/>
      <c r="M121" s="24"/>
    </row>
    <row r="122" spans="2:13" x14ac:dyDescent="0.25">
      <c r="B122" s="24"/>
      <c r="C122" s="24"/>
      <c r="D122" s="24"/>
      <c r="E122" s="24"/>
      <c r="F122" s="24"/>
      <c r="G122" s="24"/>
      <c r="H122" s="24"/>
      <c r="I122" s="24"/>
      <c r="J122" s="24"/>
      <c r="K122" s="24"/>
      <c r="L122" s="24"/>
      <c r="M122" s="24"/>
    </row>
    <row r="123" spans="2:13" x14ac:dyDescent="0.25">
      <c r="B123" s="24"/>
      <c r="C123" s="24"/>
      <c r="D123" s="24"/>
      <c r="E123" s="24"/>
      <c r="F123" s="24"/>
      <c r="G123" s="24"/>
      <c r="H123" s="24"/>
      <c r="I123" s="24"/>
      <c r="J123" s="24"/>
      <c r="K123" s="24"/>
      <c r="L123" s="24"/>
      <c r="M123" s="24"/>
    </row>
    <row r="124" spans="2:13" x14ac:dyDescent="0.25">
      <c r="B124" s="24"/>
      <c r="C124" s="24"/>
      <c r="D124" s="24"/>
      <c r="E124" s="24"/>
      <c r="F124" s="24"/>
      <c r="G124" s="24"/>
      <c r="H124" s="24"/>
      <c r="I124" s="24"/>
      <c r="J124" s="24"/>
      <c r="K124" s="24"/>
      <c r="L124" s="24"/>
      <c r="M124" s="24"/>
    </row>
    <row r="125" spans="2:13" x14ac:dyDescent="0.25">
      <c r="B125" s="24"/>
      <c r="C125" s="24"/>
      <c r="D125" s="24"/>
      <c r="E125" s="24"/>
      <c r="F125" s="24"/>
      <c r="G125" s="24"/>
      <c r="H125" s="24"/>
      <c r="I125" s="24"/>
      <c r="J125" s="24"/>
      <c r="K125" s="24"/>
      <c r="L125" s="24"/>
      <c r="M125" s="24"/>
    </row>
    <row r="126" spans="2:13" x14ac:dyDescent="0.25">
      <c r="B126" s="24"/>
      <c r="C126" s="24"/>
      <c r="D126" s="24"/>
      <c r="E126" s="24"/>
      <c r="F126" s="24"/>
      <c r="G126" s="24"/>
      <c r="H126" s="24"/>
      <c r="I126" s="24"/>
      <c r="J126" s="24"/>
      <c r="K126" s="24"/>
      <c r="L126" s="24"/>
      <c r="M126" s="24"/>
    </row>
    <row r="127" spans="2:13" x14ac:dyDescent="0.25">
      <c r="B127" s="24"/>
      <c r="C127" s="24"/>
      <c r="D127" s="24"/>
      <c r="E127" s="24"/>
      <c r="F127" s="24"/>
      <c r="G127" s="24"/>
      <c r="H127" s="24"/>
      <c r="I127" s="24"/>
      <c r="J127" s="24"/>
      <c r="K127" s="24"/>
      <c r="L127" s="24"/>
      <c r="M127" s="24"/>
    </row>
    <row r="128" spans="2:13" x14ac:dyDescent="0.25">
      <c r="B128" s="24"/>
      <c r="C128" s="24"/>
      <c r="D128" s="24"/>
      <c r="E128" s="24"/>
      <c r="F128" s="24"/>
      <c r="G128" s="24"/>
      <c r="H128" s="24"/>
      <c r="I128" s="24"/>
      <c r="J128" s="24"/>
      <c r="K128" s="24"/>
      <c r="L128" s="24"/>
      <c r="M128" s="24"/>
    </row>
    <row r="129" spans="2:13" x14ac:dyDescent="0.25">
      <c r="B129" s="24"/>
      <c r="C129" s="24"/>
      <c r="D129" s="24"/>
      <c r="E129" s="24"/>
      <c r="F129" s="24"/>
      <c r="G129" s="24"/>
      <c r="H129" s="24"/>
      <c r="I129" s="24"/>
      <c r="J129" s="24"/>
      <c r="K129" s="24"/>
      <c r="L129" s="24"/>
      <c r="M129" s="24"/>
    </row>
    <row r="130" spans="2:13" x14ac:dyDescent="0.25">
      <c r="B130" s="24"/>
      <c r="C130" s="24"/>
      <c r="D130" s="24"/>
      <c r="E130" s="24"/>
      <c r="F130" s="24"/>
      <c r="G130" s="24"/>
      <c r="H130" s="24"/>
      <c r="I130" s="24"/>
      <c r="J130" s="24"/>
      <c r="K130" s="24"/>
      <c r="L130" s="24"/>
      <c r="M130" s="24"/>
    </row>
    <row r="131" spans="2:13" x14ac:dyDescent="0.25">
      <c r="B131" s="24"/>
      <c r="C131" s="24"/>
      <c r="D131" s="24"/>
      <c r="E131" s="24"/>
      <c r="F131" s="24"/>
      <c r="G131" s="24"/>
      <c r="H131" s="24"/>
      <c r="I131" s="24"/>
      <c r="J131" s="24"/>
      <c r="K131" s="24"/>
      <c r="L131" s="24"/>
      <c r="M131" s="24"/>
    </row>
    <row r="132" spans="2:13" x14ac:dyDescent="0.25">
      <c r="B132" s="24"/>
      <c r="C132" s="24"/>
      <c r="D132" s="24"/>
      <c r="E132" s="24"/>
      <c r="F132" s="24"/>
      <c r="G132" s="24"/>
      <c r="H132" s="24"/>
      <c r="I132" s="24"/>
      <c r="J132" s="24"/>
      <c r="K132" s="24"/>
      <c r="L132" s="24"/>
      <c r="M132" s="24"/>
    </row>
    <row r="133" spans="2:13" x14ac:dyDescent="0.25">
      <c r="B133" s="24"/>
      <c r="C133" s="24"/>
      <c r="D133" s="24"/>
      <c r="E133" s="24"/>
      <c r="F133" s="24"/>
      <c r="G133" s="24"/>
      <c r="H133" s="24"/>
      <c r="I133" s="24"/>
      <c r="J133" s="24"/>
      <c r="K133" s="24"/>
      <c r="L133" s="24"/>
      <c r="M133" s="24"/>
    </row>
    <row r="134" spans="2:13" x14ac:dyDescent="0.25">
      <c r="B134" s="24"/>
      <c r="C134" s="24"/>
      <c r="D134" s="24"/>
      <c r="E134" s="24"/>
      <c r="F134" s="24"/>
      <c r="G134" s="24"/>
      <c r="H134" s="24"/>
      <c r="I134" s="24"/>
      <c r="J134" s="24"/>
      <c r="K134" s="24"/>
      <c r="L134" s="24"/>
      <c r="M134" s="24"/>
    </row>
    <row r="135" spans="2:13" x14ac:dyDescent="0.25">
      <c r="B135" s="24"/>
      <c r="C135" s="24"/>
      <c r="D135" s="24"/>
      <c r="E135" s="24"/>
      <c r="F135" s="24"/>
      <c r="G135" s="24"/>
      <c r="H135" s="24"/>
      <c r="I135" s="24"/>
      <c r="J135" s="24"/>
      <c r="K135" s="24"/>
      <c r="L135" s="24"/>
      <c r="M135" s="24"/>
    </row>
    <row r="136" spans="2:13" x14ac:dyDescent="0.25">
      <c r="B136" s="24"/>
      <c r="C136" s="24"/>
      <c r="D136" s="24"/>
      <c r="E136" s="24"/>
      <c r="F136" s="24"/>
      <c r="G136" s="24"/>
      <c r="H136" s="24"/>
      <c r="I136" s="24"/>
      <c r="J136" s="24"/>
      <c r="K136" s="24"/>
      <c r="L136" s="24"/>
      <c r="M136" s="24"/>
    </row>
  </sheetData>
  <mergeCells count="16">
    <mergeCell ref="I14:M14"/>
    <mergeCell ref="F66:H66"/>
    <mergeCell ref="F67:H67"/>
    <mergeCell ref="F98:H98"/>
    <mergeCell ref="F99:H99"/>
    <mergeCell ref="F36:H36"/>
    <mergeCell ref="F37:H37"/>
    <mergeCell ref="B39:G39"/>
    <mergeCell ref="C43:D43"/>
    <mergeCell ref="I2:N2"/>
    <mergeCell ref="G10:N10"/>
    <mergeCell ref="C3:E3"/>
    <mergeCell ref="C4:E4"/>
    <mergeCell ref="C5:E5"/>
    <mergeCell ref="C6:E6"/>
    <mergeCell ref="C7:E7"/>
  </mergeCells>
  <hyperlinks>
    <hyperlink ref="C7" r:id="rId1"/>
  </hyperlinks>
  <pageMargins left="0.7" right="0.7" top="0.75" bottom="0.75" header="0.3" footer="0.3"/>
  <pageSetup scale="70"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25400</xdr:colOff>
                    <xdr:row>8</xdr:row>
                    <xdr:rowOff>12700</xdr:rowOff>
                  </from>
                  <to>
                    <xdr:col>4</xdr:col>
                    <xdr:colOff>571500</xdr:colOff>
                    <xdr:row>9</xdr:row>
                    <xdr:rowOff>25400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25400</xdr:colOff>
                    <xdr:row>9</xdr:row>
                    <xdr:rowOff>31750</xdr:rowOff>
                  </from>
                  <to>
                    <xdr:col>5</xdr:col>
                    <xdr:colOff>0</xdr:colOff>
                    <xdr:row>10</xdr:row>
                    <xdr:rowOff>31750</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25400</xdr:colOff>
                    <xdr:row>10</xdr:row>
                    <xdr:rowOff>69850</xdr:rowOff>
                  </from>
                  <to>
                    <xdr:col>5</xdr:col>
                    <xdr:colOff>114300</xdr:colOff>
                    <xdr:row>11</xdr:row>
                    <xdr:rowOff>12700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77"/>
  <sheetViews>
    <sheetView showGridLines="0" view="pageBreakPreview" topLeftCell="A31" zoomScaleNormal="100" zoomScaleSheetLayoutView="100" workbookViewId="0">
      <selection activeCell="D45" sqref="D45"/>
    </sheetView>
  </sheetViews>
  <sheetFormatPr defaultColWidth="9.1796875" defaultRowHeight="12.5" x14ac:dyDescent="0.25"/>
  <cols>
    <col min="1" max="1" width="2.81640625" style="1" customWidth="1"/>
    <col min="2" max="2" width="30.1796875" style="1" customWidth="1"/>
    <col min="3" max="3" width="10.81640625" style="1" customWidth="1"/>
    <col min="4" max="4" width="10.1796875" style="1" customWidth="1"/>
    <col min="5" max="5" width="14" style="1" customWidth="1"/>
    <col min="6" max="6" width="14.1796875" style="1" customWidth="1"/>
    <col min="7" max="9" width="10.81640625" style="1" customWidth="1"/>
    <col min="10" max="10" width="15.81640625" style="1" customWidth="1"/>
    <col min="11" max="11" width="10.81640625" style="1" customWidth="1"/>
    <col min="12" max="12" width="16.54296875" style="1" customWidth="1"/>
    <col min="13" max="16384" width="9.1796875" style="1"/>
  </cols>
  <sheetData>
    <row r="1" spans="2:12" s="7" customFormat="1" ht="18" x14ac:dyDescent="0.5">
      <c r="B1" s="48" t="s">
        <v>166</v>
      </c>
      <c r="C1" s="48"/>
      <c r="D1" s="48"/>
    </row>
    <row r="2" spans="2:12" ht="15" customHeight="1" x14ac:dyDescent="0.25"/>
    <row r="3" spans="2:12" ht="16.5" customHeight="1" x14ac:dyDescent="0.35">
      <c r="B3" s="156" t="s">
        <v>167</v>
      </c>
      <c r="C3" s="6"/>
      <c r="D3" s="6"/>
      <c r="E3" s="10" t="s">
        <v>4</v>
      </c>
      <c r="F3" s="195" t="str">
        <f>'Renewables Report'!$C$3</f>
        <v>PUD #1 of Clallam County</v>
      </c>
      <c r="G3" s="196"/>
      <c r="H3" s="197"/>
    </row>
    <row r="4" spans="2:12" ht="15" customHeight="1" x14ac:dyDescent="0.3">
      <c r="E4" s="10" t="s">
        <v>13</v>
      </c>
      <c r="F4" s="208">
        <v>2015</v>
      </c>
      <c r="G4" s="209"/>
      <c r="H4" s="210"/>
    </row>
    <row r="5" spans="2:12" ht="15" customHeight="1" x14ac:dyDescent="0.3">
      <c r="E5" s="10"/>
      <c r="F5" s="89"/>
      <c r="G5" s="9"/>
      <c r="H5" s="9"/>
    </row>
    <row r="6" spans="2:12" ht="46.5" x14ac:dyDescent="0.3">
      <c r="B6" s="51" t="s">
        <v>35</v>
      </c>
      <c r="C6" s="94" t="s">
        <v>54</v>
      </c>
      <c r="D6" s="112" t="s">
        <v>7</v>
      </c>
      <c r="E6" s="107" t="s">
        <v>147</v>
      </c>
      <c r="F6" s="107" t="s">
        <v>149</v>
      </c>
      <c r="G6" s="214" t="s">
        <v>146</v>
      </c>
      <c r="H6" s="214"/>
      <c r="I6" s="214"/>
      <c r="J6" s="107" t="s">
        <v>148</v>
      </c>
      <c r="K6" s="107" t="s">
        <v>150</v>
      </c>
      <c r="L6" s="107" t="s">
        <v>151</v>
      </c>
    </row>
    <row r="7" spans="2:12" ht="15" customHeight="1" x14ac:dyDescent="0.25">
      <c r="B7" s="95">
        <f>'Renewables Report'!B44</f>
        <v>0</v>
      </c>
      <c r="C7" s="96">
        <f>'Renewables Report'!C44</f>
        <v>0</v>
      </c>
      <c r="D7" s="97">
        <f>SUM('Renewables Report'!E44:M44)</f>
        <v>0</v>
      </c>
      <c r="E7" s="150"/>
      <c r="F7" s="101" t="str">
        <f>IF(D7&gt;0,E7/D7,"")</f>
        <v/>
      </c>
      <c r="G7" s="215"/>
      <c r="H7" s="216"/>
      <c r="I7" s="217"/>
      <c r="J7" s="150"/>
      <c r="K7" s="101" t="str">
        <f>IF(D7&gt;0,J7/D7,"")</f>
        <v/>
      </c>
      <c r="L7" s="101">
        <f>MAX(0,E7-J7)</f>
        <v>0</v>
      </c>
    </row>
    <row r="8" spans="2:12" ht="15" customHeight="1" x14ac:dyDescent="0.25">
      <c r="B8" s="98">
        <f>'Renewables Report'!B45</f>
        <v>0</v>
      </c>
      <c r="C8" s="99">
        <f>'Renewables Report'!C45</f>
        <v>0</v>
      </c>
      <c r="D8" s="100">
        <f>SUM('Renewables Report'!E45:M45)</f>
        <v>0</v>
      </c>
      <c r="E8" s="151"/>
      <c r="F8" s="102" t="str">
        <f t="shared" ref="F8:F27" si="0">IF(D8&gt;0,E8/D8,"")</f>
        <v/>
      </c>
      <c r="G8" s="205"/>
      <c r="H8" s="206"/>
      <c r="I8" s="207"/>
      <c r="J8" s="151"/>
      <c r="K8" s="102" t="str">
        <f t="shared" ref="K8:K27" si="1">IF(D8&gt;0,J8/D8,"")</f>
        <v/>
      </c>
      <c r="L8" s="102">
        <f t="shared" ref="L8:L27" si="2">MAX(0,E8-J8)</f>
        <v>0</v>
      </c>
    </row>
    <row r="9" spans="2:12" ht="15" customHeight="1" x14ac:dyDescent="0.25">
      <c r="B9" s="98">
        <f>'Renewables Report'!B46</f>
        <v>0</v>
      </c>
      <c r="C9" s="99">
        <f>'Renewables Report'!C46</f>
        <v>0</v>
      </c>
      <c r="D9" s="100">
        <f>SUM('Renewables Report'!E46:M46)</f>
        <v>0</v>
      </c>
      <c r="E9" s="151"/>
      <c r="F9" s="102" t="str">
        <f t="shared" si="0"/>
        <v/>
      </c>
      <c r="G9" s="205"/>
      <c r="H9" s="206"/>
      <c r="I9" s="207"/>
      <c r="J9" s="151"/>
      <c r="K9" s="102" t="str">
        <f t="shared" si="1"/>
        <v/>
      </c>
      <c r="L9" s="102">
        <f t="shared" si="2"/>
        <v>0</v>
      </c>
    </row>
    <row r="10" spans="2:12" ht="15" customHeight="1" x14ac:dyDescent="0.25">
      <c r="B10" s="98">
        <f>'Renewables Report'!B47</f>
        <v>0</v>
      </c>
      <c r="C10" s="99">
        <f>'Renewables Report'!C47</f>
        <v>0</v>
      </c>
      <c r="D10" s="100">
        <f>SUM('Renewables Report'!E47:M47)</f>
        <v>0</v>
      </c>
      <c r="E10" s="151"/>
      <c r="F10" s="102" t="str">
        <f t="shared" si="0"/>
        <v/>
      </c>
      <c r="G10" s="205"/>
      <c r="H10" s="206"/>
      <c r="I10" s="207"/>
      <c r="J10" s="151"/>
      <c r="K10" s="102" t="str">
        <f t="shared" si="1"/>
        <v/>
      </c>
      <c r="L10" s="102">
        <f t="shared" si="2"/>
        <v>0</v>
      </c>
    </row>
    <row r="11" spans="2:12" ht="15" customHeight="1" x14ac:dyDescent="0.25">
      <c r="B11" s="98">
        <f>'Renewables Report'!B48</f>
        <v>0</v>
      </c>
      <c r="C11" s="99">
        <f>'Renewables Report'!C48</f>
        <v>0</v>
      </c>
      <c r="D11" s="100">
        <f>SUM('Renewables Report'!E48:M48)</f>
        <v>0</v>
      </c>
      <c r="E11" s="151"/>
      <c r="F11" s="102" t="str">
        <f t="shared" si="0"/>
        <v/>
      </c>
      <c r="G11" s="205"/>
      <c r="H11" s="206"/>
      <c r="I11" s="207"/>
      <c r="J11" s="151"/>
      <c r="K11" s="102" t="str">
        <f t="shared" si="1"/>
        <v/>
      </c>
      <c r="L11" s="102">
        <f t="shared" si="2"/>
        <v>0</v>
      </c>
    </row>
    <row r="12" spans="2:12" ht="15" customHeight="1" x14ac:dyDescent="0.25">
      <c r="B12" s="98">
        <f>'Renewables Report'!B49</f>
        <v>0</v>
      </c>
      <c r="C12" s="99">
        <f>'Renewables Report'!C49</f>
        <v>0</v>
      </c>
      <c r="D12" s="100">
        <f>SUM('Renewables Report'!E49:M49)</f>
        <v>0</v>
      </c>
      <c r="E12" s="151"/>
      <c r="F12" s="102" t="str">
        <f t="shared" si="0"/>
        <v/>
      </c>
      <c r="G12" s="205"/>
      <c r="H12" s="206"/>
      <c r="I12" s="207"/>
      <c r="J12" s="151"/>
      <c r="K12" s="102" t="str">
        <f t="shared" si="1"/>
        <v/>
      </c>
      <c r="L12" s="102">
        <f t="shared" si="2"/>
        <v>0</v>
      </c>
    </row>
    <row r="13" spans="2:12" ht="15" customHeight="1" x14ac:dyDescent="0.25">
      <c r="B13" s="98">
        <f>'Renewables Report'!B50</f>
        <v>0</v>
      </c>
      <c r="C13" s="99">
        <f>'Renewables Report'!C50</f>
        <v>0</v>
      </c>
      <c r="D13" s="100">
        <f>SUM('Renewables Report'!E50:M50)</f>
        <v>0</v>
      </c>
      <c r="E13" s="151"/>
      <c r="F13" s="102" t="str">
        <f t="shared" si="0"/>
        <v/>
      </c>
      <c r="G13" s="205"/>
      <c r="H13" s="206"/>
      <c r="I13" s="207"/>
      <c r="J13" s="151"/>
      <c r="K13" s="102" t="str">
        <f t="shared" si="1"/>
        <v/>
      </c>
      <c r="L13" s="102">
        <f t="shared" si="2"/>
        <v>0</v>
      </c>
    </row>
    <row r="14" spans="2:12" ht="15" customHeight="1" x14ac:dyDescent="0.25">
      <c r="B14" s="98">
        <f>'Renewables Report'!B51</f>
        <v>0</v>
      </c>
      <c r="C14" s="99">
        <f>'Renewables Report'!C51</f>
        <v>0</v>
      </c>
      <c r="D14" s="100">
        <f>SUM('Renewables Report'!E51:M51)</f>
        <v>0</v>
      </c>
      <c r="E14" s="151"/>
      <c r="F14" s="102" t="str">
        <f t="shared" si="0"/>
        <v/>
      </c>
      <c r="G14" s="205"/>
      <c r="H14" s="206"/>
      <c r="I14" s="207"/>
      <c r="J14" s="151"/>
      <c r="K14" s="102" t="str">
        <f t="shared" si="1"/>
        <v/>
      </c>
      <c r="L14" s="102">
        <f t="shared" si="2"/>
        <v>0</v>
      </c>
    </row>
    <row r="15" spans="2:12" ht="15" customHeight="1" x14ac:dyDescent="0.25">
      <c r="B15" s="98">
        <f>'Renewables Report'!B52</f>
        <v>0</v>
      </c>
      <c r="C15" s="99">
        <f>'Renewables Report'!C52</f>
        <v>0</v>
      </c>
      <c r="D15" s="100">
        <f>SUM('Renewables Report'!E52:M52)</f>
        <v>0</v>
      </c>
      <c r="E15" s="151"/>
      <c r="F15" s="102" t="str">
        <f t="shared" si="0"/>
        <v/>
      </c>
      <c r="G15" s="205"/>
      <c r="H15" s="206"/>
      <c r="I15" s="207"/>
      <c r="J15" s="151"/>
      <c r="K15" s="102" t="str">
        <f t="shared" si="1"/>
        <v/>
      </c>
      <c r="L15" s="102">
        <f t="shared" si="2"/>
        <v>0</v>
      </c>
    </row>
    <row r="16" spans="2:12" ht="15" customHeight="1" x14ac:dyDescent="0.25">
      <c r="B16" s="98">
        <f>'Renewables Report'!B53</f>
        <v>0</v>
      </c>
      <c r="C16" s="99">
        <f>'Renewables Report'!C53</f>
        <v>0</v>
      </c>
      <c r="D16" s="100">
        <f>SUM('Renewables Report'!E53:M53)</f>
        <v>0</v>
      </c>
      <c r="E16" s="151"/>
      <c r="F16" s="102" t="str">
        <f t="shared" si="0"/>
        <v/>
      </c>
      <c r="G16" s="205"/>
      <c r="H16" s="206"/>
      <c r="I16" s="207"/>
      <c r="J16" s="151"/>
      <c r="K16" s="102" t="str">
        <f t="shared" si="1"/>
        <v/>
      </c>
      <c r="L16" s="102">
        <f t="shared" si="2"/>
        <v>0</v>
      </c>
    </row>
    <row r="17" spans="2:12" ht="15" customHeight="1" x14ac:dyDescent="0.25">
      <c r="B17" s="98">
        <f>'Renewables Report'!B54</f>
        <v>0</v>
      </c>
      <c r="C17" s="99">
        <f>'Renewables Report'!C54</f>
        <v>0</v>
      </c>
      <c r="D17" s="100">
        <f>SUM('Renewables Report'!E54:M54)</f>
        <v>0</v>
      </c>
      <c r="E17" s="151"/>
      <c r="F17" s="102" t="str">
        <f t="shared" si="0"/>
        <v/>
      </c>
      <c r="G17" s="205"/>
      <c r="H17" s="206"/>
      <c r="I17" s="207"/>
      <c r="J17" s="151"/>
      <c r="K17" s="102" t="str">
        <f t="shared" si="1"/>
        <v/>
      </c>
      <c r="L17" s="102">
        <f t="shared" si="2"/>
        <v>0</v>
      </c>
    </row>
    <row r="18" spans="2:12" ht="15" customHeight="1" x14ac:dyDescent="0.25">
      <c r="B18" s="98">
        <f>'Renewables Report'!B55</f>
        <v>0</v>
      </c>
      <c r="C18" s="99">
        <f>'Renewables Report'!C55</f>
        <v>0</v>
      </c>
      <c r="D18" s="100">
        <f>SUM('Renewables Report'!E55:M55)</f>
        <v>0</v>
      </c>
      <c r="E18" s="151"/>
      <c r="F18" s="102" t="str">
        <f t="shared" si="0"/>
        <v/>
      </c>
      <c r="G18" s="205"/>
      <c r="H18" s="206"/>
      <c r="I18" s="207"/>
      <c r="J18" s="151"/>
      <c r="K18" s="102" t="str">
        <f t="shared" si="1"/>
        <v/>
      </c>
      <c r="L18" s="102">
        <f t="shared" si="2"/>
        <v>0</v>
      </c>
    </row>
    <row r="19" spans="2:12" ht="15" customHeight="1" x14ac:dyDescent="0.25">
      <c r="B19" s="98">
        <f>'Renewables Report'!B56</f>
        <v>0</v>
      </c>
      <c r="C19" s="99">
        <f>'Renewables Report'!C56</f>
        <v>0</v>
      </c>
      <c r="D19" s="100">
        <f>SUM('Renewables Report'!E56:M56)</f>
        <v>0</v>
      </c>
      <c r="E19" s="151"/>
      <c r="F19" s="102" t="str">
        <f t="shared" si="0"/>
        <v/>
      </c>
      <c r="G19" s="205"/>
      <c r="H19" s="206"/>
      <c r="I19" s="207"/>
      <c r="J19" s="151"/>
      <c r="K19" s="102" t="str">
        <f t="shared" si="1"/>
        <v/>
      </c>
      <c r="L19" s="102">
        <f t="shared" si="2"/>
        <v>0</v>
      </c>
    </row>
    <row r="20" spans="2:12" ht="15" customHeight="1" x14ac:dyDescent="0.25">
      <c r="B20" s="98">
        <f>'Renewables Report'!B57</f>
        <v>0</v>
      </c>
      <c r="C20" s="99">
        <f>'Renewables Report'!C57</f>
        <v>0</v>
      </c>
      <c r="D20" s="100">
        <f>SUM('Renewables Report'!E57:M57)</f>
        <v>0</v>
      </c>
      <c r="E20" s="151"/>
      <c r="F20" s="102" t="str">
        <f t="shared" si="0"/>
        <v/>
      </c>
      <c r="G20" s="205"/>
      <c r="H20" s="206"/>
      <c r="I20" s="207"/>
      <c r="J20" s="151"/>
      <c r="K20" s="102" t="str">
        <f t="shared" si="1"/>
        <v/>
      </c>
      <c r="L20" s="102">
        <f t="shared" si="2"/>
        <v>0</v>
      </c>
    </row>
    <row r="21" spans="2:12" ht="15" customHeight="1" x14ac:dyDescent="0.25">
      <c r="B21" s="98">
        <f>'Renewables Report'!B58</f>
        <v>0</v>
      </c>
      <c r="C21" s="99">
        <f>'Renewables Report'!C58</f>
        <v>0</v>
      </c>
      <c r="D21" s="100">
        <f>SUM('Renewables Report'!E58:M58)</f>
        <v>0</v>
      </c>
      <c r="E21" s="151"/>
      <c r="F21" s="102" t="str">
        <f t="shared" si="0"/>
        <v/>
      </c>
      <c r="G21" s="205"/>
      <c r="H21" s="206"/>
      <c r="I21" s="207"/>
      <c r="J21" s="151"/>
      <c r="K21" s="102" t="str">
        <f t="shared" si="1"/>
        <v/>
      </c>
      <c r="L21" s="102">
        <f t="shared" si="2"/>
        <v>0</v>
      </c>
    </row>
    <row r="22" spans="2:12" ht="15" customHeight="1" x14ac:dyDescent="0.25">
      <c r="B22" s="98">
        <f>'Renewables Report'!B59</f>
        <v>0</v>
      </c>
      <c r="C22" s="99">
        <f>'Renewables Report'!C59</f>
        <v>0</v>
      </c>
      <c r="D22" s="100">
        <f>SUM('Renewables Report'!E59:M59)</f>
        <v>0</v>
      </c>
      <c r="E22" s="151"/>
      <c r="F22" s="102" t="str">
        <f t="shared" si="0"/>
        <v/>
      </c>
      <c r="G22" s="205"/>
      <c r="H22" s="206"/>
      <c r="I22" s="207"/>
      <c r="J22" s="151"/>
      <c r="K22" s="102" t="str">
        <f t="shared" si="1"/>
        <v/>
      </c>
      <c r="L22" s="102">
        <f t="shared" si="2"/>
        <v>0</v>
      </c>
    </row>
    <row r="23" spans="2:12" ht="15" customHeight="1" x14ac:dyDescent="0.25">
      <c r="B23" s="98">
        <f>'Renewables Report'!B60</f>
        <v>0</v>
      </c>
      <c r="C23" s="99">
        <f>'Renewables Report'!C60</f>
        <v>0</v>
      </c>
      <c r="D23" s="100">
        <f>SUM('Renewables Report'!E60:M60)</f>
        <v>0</v>
      </c>
      <c r="E23" s="151"/>
      <c r="F23" s="102" t="str">
        <f t="shared" si="0"/>
        <v/>
      </c>
      <c r="G23" s="205"/>
      <c r="H23" s="206"/>
      <c r="I23" s="207"/>
      <c r="J23" s="151"/>
      <c r="K23" s="102" t="str">
        <f t="shared" si="1"/>
        <v/>
      </c>
      <c r="L23" s="102">
        <f t="shared" si="2"/>
        <v>0</v>
      </c>
    </row>
    <row r="24" spans="2:12" ht="15" customHeight="1" x14ac:dyDescent="0.25">
      <c r="B24" s="98">
        <f>'Renewables Report'!B61</f>
        <v>0</v>
      </c>
      <c r="C24" s="99">
        <f>'Renewables Report'!C61</f>
        <v>0</v>
      </c>
      <c r="D24" s="100">
        <f>SUM('Renewables Report'!E61:M61)</f>
        <v>0</v>
      </c>
      <c r="E24" s="151"/>
      <c r="F24" s="102" t="str">
        <f t="shared" si="0"/>
        <v/>
      </c>
      <c r="G24" s="205"/>
      <c r="H24" s="206"/>
      <c r="I24" s="207"/>
      <c r="J24" s="151"/>
      <c r="K24" s="102" t="str">
        <f t="shared" si="1"/>
        <v/>
      </c>
      <c r="L24" s="102">
        <f t="shared" si="2"/>
        <v>0</v>
      </c>
    </row>
    <row r="25" spans="2:12" ht="15" customHeight="1" x14ac:dyDescent="0.25">
      <c r="B25" s="98">
        <f>'Renewables Report'!B62</f>
        <v>0</v>
      </c>
      <c r="C25" s="99">
        <f>'Renewables Report'!C62</f>
        <v>0</v>
      </c>
      <c r="D25" s="100">
        <f>SUM('Renewables Report'!E62:M62)</f>
        <v>0</v>
      </c>
      <c r="E25" s="151"/>
      <c r="F25" s="102" t="str">
        <f t="shared" si="0"/>
        <v/>
      </c>
      <c r="G25" s="205"/>
      <c r="H25" s="206"/>
      <c r="I25" s="207"/>
      <c r="J25" s="151"/>
      <c r="K25" s="102" t="str">
        <f t="shared" si="1"/>
        <v/>
      </c>
      <c r="L25" s="102">
        <f t="shared" si="2"/>
        <v>0</v>
      </c>
    </row>
    <row r="26" spans="2:12" ht="15" customHeight="1" x14ac:dyDescent="0.25">
      <c r="B26" s="98">
        <f>'Renewables Report'!B63</f>
        <v>0</v>
      </c>
      <c r="C26" s="99">
        <f>'Renewables Report'!C63</f>
        <v>0</v>
      </c>
      <c r="D26" s="100">
        <f>SUM('Renewables Report'!E63:M63)</f>
        <v>0</v>
      </c>
      <c r="E26" s="151"/>
      <c r="F26" s="102" t="str">
        <f t="shared" si="0"/>
        <v/>
      </c>
      <c r="G26" s="205"/>
      <c r="H26" s="206"/>
      <c r="I26" s="207"/>
      <c r="J26" s="151"/>
      <c r="K26" s="102" t="str">
        <f t="shared" si="1"/>
        <v/>
      </c>
      <c r="L26" s="102">
        <f t="shared" si="2"/>
        <v>0</v>
      </c>
    </row>
    <row r="27" spans="2:12" ht="15" customHeight="1" x14ac:dyDescent="0.25">
      <c r="B27" s="103">
        <f>'Renewables Report'!B64</f>
        <v>0</v>
      </c>
      <c r="C27" s="104">
        <f>'Renewables Report'!C64</f>
        <v>0</v>
      </c>
      <c r="D27" s="105">
        <f>SUM('Renewables Report'!E64:M64)</f>
        <v>0</v>
      </c>
      <c r="E27" s="152"/>
      <c r="F27" s="106" t="str">
        <f t="shared" si="0"/>
        <v/>
      </c>
      <c r="G27" s="211"/>
      <c r="H27" s="212"/>
      <c r="I27" s="213"/>
      <c r="J27" s="152"/>
      <c r="K27" s="106" t="str">
        <f t="shared" si="1"/>
        <v/>
      </c>
      <c r="L27" s="106">
        <f t="shared" si="2"/>
        <v>0</v>
      </c>
    </row>
    <row r="28" spans="2:12" ht="15" customHeight="1" x14ac:dyDescent="0.3">
      <c r="B28" s="108" t="s">
        <v>152</v>
      </c>
      <c r="C28" s="108"/>
      <c r="D28" s="110">
        <f>SUM(D7:D27)</f>
        <v>0</v>
      </c>
      <c r="E28" s="111">
        <f>SUM(E7:E27)</f>
        <v>0</v>
      </c>
      <c r="F28" s="111"/>
      <c r="G28" s="111"/>
      <c r="H28" s="111"/>
      <c r="I28" s="111"/>
      <c r="J28" s="111">
        <f>SUM(J7:J27)</f>
        <v>0</v>
      </c>
      <c r="K28" s="109"/>
      <c r="L28" s="111">
        <f>SUM(L7:L27)</f>
        <v>0</v>
      </c>
    </row>
    <row r="29" spans="2:12" ht="15" customHeight="1" x14ac:dyDescent="0.25">
      <c r="E29" s="7"/>
      <c r="F29" s="7"/>
      <c r="G29" s="7"/>
      <c r="H29" s="7"/>
      <c r="I29" s="7"/>
      <c r="J29" s="7"/>
      <c r="K29" s="7"/>
      <c r="L29" s="7"/>
    </row>
    <row r="30" spans="2:12" ht="17.25" customHeight="1" x14ac:dyDescent="0.35">
      <c r="B30" s="156" t="s">
        <v>168</v>
      </c>
      <c r="C30" s="121"/>
      <c r="D30" s="6"/>
      <c r="E30" s="10" t="s">
        <v>4</v>
      </c>
      <c r="F30" s="195" t="str">
        <f>F3</f>
        <v>PUD #1 of Clallam County</v>
      </c>
      <c r="G30" s="196"/>
      <c r="H30" s="197"/>
    </row>
    <row r="31" spans="2:12" ht="15" customHeight="1" x14ac:dyDescent="0.3">
      <c r="B31" s="121"/>
      <c r="C31" s="121"/>
      <c r="E31" s="10" t="s">
        <v>13</v>
      </c>
      <c r="F31" s="208">
        <v>2015</v>
      </c>
      <c r="G31" s="209"/>
      <c r="H31" s="210"/>
    </row>
    <row r="32" spans="2:12" ht="15" customHeight="1" x14ac:dyDescent="0.3">
      <c r="B32" s="10"/>
      <c r="C32" s="10"/>
      <c r="D32" s="10"/>
      <c r="E32" s="8"/>
      <c r="H32" s="22"/>
      <c r="I32" s="7"/>
    </row>
    <row r="33" spans="1:12" s="11" customFormat="1" ht="13" x14ac:dyDescent="0.3">
      <c r="B33" s="10"/>
      <c r="C33" s="10"/>
      <c r="D33" s="10"/>
      <c r="E33" s="23"/>
      <c r="F33" s="23"/>
      <c r="G33" s="23"/>
      <c r="H33" s="23"/>
      <c r="I33" s="23"/>
      <c r="J33" s="23"/>
      <c r="K33" s="23"/>
      <c r="L33" s="23"/>
    </row>
    <row r="34" spans="1:12" ht="35" x14ac:dyDescent="0.3">
      <c r="B34" s="51" t="s">
        <v>35</v>
      </c>
      <c r="C34" s="33" t="s">
        <v>54</v>
      </c>
      <c r="D34" s="51" t="s">
        <v>55</v>
      </c>
      <c r="E34" s="157" t="s">
        <v>194</v>
      </c>
      <c r="F34" s="107" t="s">
        <v>195</v>
      </c>
      <c r="G34" s="107" t="s">
        <v>196</v>
      </c>
    </row>
    <row r="35" spans="1:12" ht="15" customHeight="1" x14ac:dyDescent="0.25">
      <c r="A35" s="7"/>
      <c r="B35" s="95" t="str">
        <f>'Renewables Report'!B72</f>
        <v>Hidden Hollow Energy LLC</v>
      </c>
      <c r="C35" s="96" t="str">
        <f>'Renewables Report'!C72</f>
        <v>W1634</v>
      </c>
      <c r="D35" s="97">
        <f>'Renewables Report'!D72</f>
        <v>2014</v>
      </c>
      <c r="E35" s="100">
        <v>9502</v>
      </c>
      <c r="F35" s="150">
        <v>114024</v>
      </c>
      <c r="G35" s="160">
        <f>IF(E35&gt;0,F35/E35,"")</f>
        <v>12</v>
      </c>
    </row>
    <row r="36" spans="1:12" ht="15" customHeight="1" x14ac:dyDescent="0.25">
      <c r="A36" s="7"/>
      <c r="B36" s="98">
        <f>'Renewables Report'!B73</f>
        <v>0</v>
      </c>
      <c r="C36" s="99">
        <f>'Renewables Report'!C73</f>
        <v>0</v>
      </c>
      <c r="D36" s="100">
        <f>'Renewables Report'!D73</f>
        <v>0</v>
      </c>
      <c r="E36" s="100">
        <f>'Renewables Report'!O73</f>
        <v>0</v>
      </c>
      <c r="F36" s="151"/>
      <c r="G36" s="159" t="str">
        <f t="shared" ref="G36:G59" si="3">IF(E36&gt;0,F36/E36,"")</f>
        <v/>
      </c>
    </row>
    <row r="37" spans="1:12" ht="15" customHeight="1" x14ac:dyDescent="0.25">
      <c r="A37" s="7"/>
      <c r="B37" s="98">
        <f>'Renewables Report'!B74</f>
        <v>0</v>
      </c>
      <c r="C37" s="99">
        <f>'Renewables Report'!C74</f>
        <v>0</v>
      </c>
      <c r="D37" s="100">
        <f>'Renewables Report'!D74</f>
        <v>0</v>
      </c>
      <c r="E37" s="100">
        <f>MAX('Renewables Report'!$E74:$M74)</f>
        <v>0</v>
      </c>
      <c r="F37" s="151"/>
      <c r="G37" s="159" t="str">
        <f t="shared" si="3"/>
        <v/>
      </c>
    </row>
    <row r="38" spans="1:12" ht="15" customHeight="1" x14ac:dyDescent="0.25">
      <c r="A38" s="7"/>
      <c r="B38" s="98">
        <f>'Renewables Report'!B75</f>
        <v>0</v>
      </c>
      <c r="C38" s="99">
        <f>'Renewables Report'!C75</f>
        <v>0</v>
      </c>
      <c r="D38" s="100">
        <f>'Renewables Report'!D75</f>
        <v>0</v>
      </c>
      <c r="E38" s="100">
        <f>MAX('Renewables Report'!$E75:$M75)</f>
        <v>0</v>
      </c>
      <c r="F38" s="151"/>
      <c r="G38" s="159" t="str">
        <f t="shared" si="3"/>
        <v/>
      </c>
    </row>
    <row r="39" spans="1:12" ht="15" customHeight="1" x14ac:dyDescent="0.25">
      <c r="A39" s="7"/>
      <c r="B39" s="98">
        <f>'Renewables Report'!B76</f>
        <v>0</v>
      </c>
      <c r="C39" s="99">
        <f>'Renewables Report'!C76</f>
        <v>0</v>
      </c>
      <c r="D39" s="100">
        <f>'Renewables Report'!D76</f>
        <v>0</v>
      </c>
      <c r="E39" s="100">
        <f>MAX('Renewables Report'!$E76:$M76)</f>
        <v>0</v>
      </c>
      <c r="F39" s="151"/>
      <c r="G39" s="159" t="str">
        <f t="shared" si="3"/>
        <v/>
      </c>
    </row>
    <row r="40" spans="1:12" ht="15" customHeight="1" x14ac:dyDescent="0.25">
      <c r="A40" s="7"/>
      <c r="B40" s="98">
        <f>'Renewables Report'!B77</f>
        <v>0</v>
      </c>
      <c r="C40" s="99">
        <f>'Renewables Report'!C77</f>
        <v>0</v>
      </c>
      <c r="D40" s="100">
        <f>'Renewables Report'!D77</f>
        <v>0</v>
      </c>
      <c r="E40" s="100">
        <f>MAX('Renewables Report'!$E77:$M77)</f>
        <v>0</v>
      </c>
      <c r="F40" s="151"/>
      <c r="G40" s="159" t="str">
        <f t="shared" si="3"/>
        <v/>
      </c>
    </row>
    <row r="41" spans="1:12" ht="15" customHeight="1" x14ac:dyDescent="0.25">
      <c r="A41" s="7"/>
      <c r="B41" s="98">
        <f>'Renewables Report'!B78</f>
        <v>0</v>
      </c>
      <c r="C41" s="99">
        <f>'Renewables Report'!C78</f>
        <v>0</v>
      </c>
      <c r="D41" s="100">
        <f>'Renewables Report'!D78</f>
        <v>0</v>
      </c>
      <c r="E41" s="100">
        <f>MAX('Renewables Report'!$E78:$M78)</f>
        <v>0</v>
      </c>
      <c r="F41" s="151"/>
      <c r="G41" s="159" t="str">
        <f t="shared" si="3"/>
        <v/>
      </c>
    </row>
    <row r="42" spans="1:12" ht="15" customHeight="1" x14ac:dyDescent="0.25">
      <c r="B42" s="98">
        <f>'Renewables Report'!B79</f>
        <v>0</v>
      </c>
      <c r="C42" s="99">
        <f>'Renewables Report'!C79</f>
        <v>0</v>
      </c>
      <c r="D42" s="100">
        <f>'Renewables Report'!D79</f>
        <v>0</v>
      </c>
      <c r="E42" s="100">
        <f>MAX('Renewables Report'!$E79:$M79)</f>
        <v>0</v>
      </c>
      <c r="F42" s="151"/>
      <c r="G42" s="159" t="str">
        <f t="shared" si="3"/>
        <v/>
      </c>
    </row>
    <row r="43" spans="1:12" ht="15" customHeight="1" x14ac:dyDescent="0.25">
      <c r="B43" s="98">
        <f>'Renewables Report'!B80</f>
        <v>0</v>
      </c>
      <c r="C43" s="99">
        <f>'Renewables Report'!C80</f>
        <v>0</v>
      </c>
      <c r="D43" s="100">
        <f>'Renewables Report'!D80</f>
        <v>0</v>
      </c>
      <c r="E43" s="100">
        <f>MAX('Renewables Report'!$E80:$M80)</f>
        <v>0</v>
      </c>
      <c r="F43" s="151"/>
      <c r="G43" s="159" t="str">
        <f t="shared" si="3"/>
        <v/>
      </c>
    </row>
    <row r="44" spans="1:12" ht="15" customHeight="1" x14ac:dyDescent="0.25">
      <c r="B44" s="98">
        <f>'Renewables Report'!B81</f>
        <v>0</v>
      </c>
      <c r="C44" s="99">
        <f>'Renewables Report'!C81</f>
        <v>0</v>
      </c>
      <c r="D44" s="100">
        <f>'Renewables Report'!D81</f>
        <v>0</v>
      </c>
      <c r="E44" s="100">
        <f>MAX('Renewables Report'!$E81:$M81)</f>
        <v>0</v>
      </c>
      <c r="F44" s="151"/>
      <c r="G44" s="159" t="str">
        <f t="shared" si="3"/>
        <v/>
      </c>
    </row>
    <row r="45" spans="1:12" ht="15" customHeight="1" x14ac:dyDescent="0.25">
      <c r="B45" s="98">
        <f>'Renewables Report'!B82</f>
        <v>0</v>
      </c>
      <c r="C45" s="99">
        <f>'Renewables Report'!C82</f>
        <v>0</v>
      </c>
      <c r="D45" s="100">
        <f>'Renewables Report'!D82</f>
        <v>0</v>
      </c>
      <c r="E45" s="100">
        <f>MAX('Renewables Report'!$E82:$M82)</f>
        <v>0</v>
      </c>
      <c r="F45" s="151"/>
      <c r="G45" s="159" t="str">
        <f t="shared" si="3"/>
        <v/>
      </c>
    </row>
    <row r="46" spans="1:12" ht="15" customHeight="1" x14ac:dyDescent="0.25">
      <c r="B46" s="98">
        <f>'Renewables Report'!B83</f>
        <v>0</v>
      </c>
      <c r="C46" s="99">
        <f>'Renewables Report'!C83</f>
        <v>0</v>
      </c>
      <c r="D46" s="100">
        <f>'Renewables Report'!D83</f>
        <v>0</v>
      </c>
      <c r="E46" s="100">
        <f>MAX('Renewables Report'!$E83:$M83)</f>
        <v>0</v>
      </c>
      <c r="F46" s="151"/>
      <c r="G46" s="159" t="str">
        <f t="shared" si="3"/>
        <v/>
      </c>
    </row>
    <row r="47" spans="1:12" ht="15" customHeight="1" x14ac:dyDescent="0.25">
      <c r="B47" s="98">
        <f>'Renewables Report'!B84</f>
        <v>0</v>
      </c>
      <c r="C47" s="99">
        <f>'Renewables Report'!C84</f>
        <v>0</v>
      </c>
      <c r="D47" s="100">
        <f>'Renewables Report'!D84</f>
        <v>0</v>
      </c>
      <c r="E47" s="100">
        <f>MAX('Renewables Report'!$E84:$M84)</f>
        <v>0</v>
      </c>
      <c r="F47" s="151"/>
      <c r="G47" s="159" t="str">
        <f t="shared" si="3"/>
        <v/>
      </c>
    </row>
    <row r="48" spans="1:12" ht="15" customHeight="1" x14ac:dyDescent="0.25">
      <c r="B48" s="98">
        <f>'Renewables Report'!B85</f>
        <v>0</v>
      </c>
      <c r="C48" s="99">
        <f>'Renewables Report'!C85</f>
        <v>0</v>
      </c>
      <c r="D48" s="100">
        <f>'Renewables Report'!D85</f>
        <v>0</v>
      </c>
      <c r="E48" s="100">
        <f>MAX('Renewables Report'!$E85:$M85)</f>
        <v>0</v>
      </c>
      <c r="F48" s="151"/>
      <c r="G48" s="159" t="str">
        <f t="shared" si="3"/>
        <v/>
      </c>
    </row>
    <row r="49" spans="2:12" ht="15" customHeight="1" x14ac:dyDescent="0.25">
      <c r="B49" s="98">
        <f>'Renewables Report'!B86</f>
        <v>0</v>
      </c>
      <c r="C49" s="99">
        <f>'Renewables Report'!C86</f>
        <v>0</v>
      </c>
      <c r="D49" s="100">
        <f>'Renewables Report'!D86</f>
        <v>0</v>
      </c>
      <c r="E49" s="100">
        <f>MAX('Renewables Report'!$E86:$M86)</f>
        <v>0</v>
      </c>
      <c r="F49" s="151"/>
      <c r="G49" s="159" t="str">
        <f t="shared" si="3"/>
        <v/>
      </c>
    </row>
    <row r="50" spans="2:12" ht="15" customHeight="1" x14ac:dyDescent="0.25">
      <c r="B50" s="98">
        <f>'Renewables Report'!B87</f>
        <v>0</v>
      </c>
      <c r="C50" s="99">
        <f>'Renewables Report'!C87</f>
        <v>0</v>
      </c>
      <c r="D50" s="100">
        <f>'Renewables Report'!D87</f>
        <v>0</v>
      </c>
      <c r="E50" s="100">
        <f>MAX('Renewables Report'!$E87:$M87)</f>
        <v>0</v>
      </c>
      <c r="F50" s="151"/>
      <c r="G50" s="159" t="str">
        <f t="shared" si="3"/>
        <v/>
      </c>
    </row>
    <row r="51" spans="2:12" ht="15" customHeight="1" x14ac:dyDescent="0.25">
      <c r="B51" s="98">
        <f>'Renewables Report'!B88</f>
        <v>0</v>
      </c>
      <c r="C51" s="99">
        <f>'Renewables Report'!C88</f>
        <v>0</v>
      </c>
      <c r="D51" s="100">
        <f>'Renewables Report'!D88</f>
        <v>0</v>
      </c>
      <c r="E51" s="100">
        <f>MAX('Renewables Report'!$E88:$M88)</f>
        <v>0</v>
      </c>
      <c r="F51" s="151"/>
      <c r="G51" s="159" t="str">
        <f t="shared" si="3"/>
        <v/>
      </c>
    </row>
    <row r="52" spans="2:12" ht="15" customHeight="1" x14ac:dyDescent="0.25">
      <c r="B52" s="98">
        <f>'Renewables Report'!B89</f>
        <v>0</v>
      </c>
      <c r="C52" s="99">
        <f>'Renewables Report'!C89</f>
        <v>0</v>
      </c>
      <c r="D52" s="100">
        <f>'Renewables Report'!D89</f>
        <v>0</v>
      </c>
      <c r="E52" s="100">
        <f>MAX('Renewables Report'!$E89:$M89)</f>
        <v>0</v>
      </c>
      <c r="F52" s="151"/>
      <c r="G52" s="159" t="str">
        <f t="shared" si="3"/>
        <v/>
      </c>
    </row>
    <row r="53" spans="2:12" ht="15" customHeight="1" x14ac:dyDescent="0.25">
      <c r="B53" s="98">
        <f>'Renewables Report'!B90</f>
        <v>0</v>
      </c>
      <c r="C53" s="99">
        <f>'Renewables Report'!C90</f>
        <v>0</v>
      </c>
      <c r="D53" s="100">
        <f>'Renewables Report'!D90</f>
        <v>0</v>
      </c>
      <c r="E53" s="100">
        <f>MAX('Renewables Report'!$E90:$M90)</f>
        <v>0</v>
      </c>
      <c r="F53" s="151"/>
      <c r="G53" s="159" t="str">
        <f t="shared" si="3"/>
        <v/>
      </c>
    </row>
    <row r="54" spans="2:12" ht="15" customHeight="1" x14ac:dyDescent="0.25">
      <c r="B54" s="98">
        <f>'Renewables Report'!B91</f>
        <v>0</v>
      </c>
      <c r="C54" s="99">
        <f>'Renewables Report'!C91</f>
        <v>0</v>
      </c>
      <c r="D54" s="100">
        <f>'Renewables Report'!D91</f>
        <v>0</v>
      </c>
      <c r="E54" s="100">
        <f>MAX('Renewables Report'!$E91:$M91)</f>
        <v>0</v>
      </c>
      <c r="F54" s="151"/>
      <c r="G54" s="159" t="str">
        <f t="shared" si="3"/>
        <v/>
      </c>
    </row>
    <row r="55" spans="2:12" ht="15" customHeight="1" x14ac:dyDescent="0.25">
      <c r="B55" s="98">
        <f>'Renewables Report'!B92</f>
        <v>0</v>
      </c>
      <c r="C55" s="99">
        <f>'Renewables Report'!C92</f>
        <v>0</v>
      </c>
      <c r="D55" s="100">
        <f>'Renewables Report'!D92</f>
        <v>0</v>
      </c>
      <c r="E55" s="100">
        <f>MAX('Renewables Report'!$E92:$M92)</f>
        <v>0</v>
      </c>
      <c r="F55" s="151"/>
      <c r="G55" s="159" t="str">
        <f t="shared" si="3"/>
        <v/>
      </c>
    </row>
    <row r="56" spans="2:12" ht="15" customHeight="1" x14ac:dyDescent="0.25">
      <c r="B56" s="98">
        <f>'Renewables Report'!B93</f>
        <v>0</v>
      </c>
      <c r="C56" s="99">
        <f>'Renewables Report'!C93</f>
        <v>0</v>
      </c>
      <c r="D56" s="100">
        <f>'Renewables Report'!D93</f>
        <v>0</v>
      </c>
      <c r="E56" s="100">
        <f>MAX('Renewables Report'!$E93:$M93)</f>
        <v>0</v>
      </c>
      <c r="F56" s="151"/>
      <c r="G56" s="159" t="str">
        <f t="shared" si="3"/>
        <v/>
      </c>
    </row>
    <row r="57" spans="2:12" ht="15" customHeight="1" x14ac:dyDescent="0.25">
      <c r="B57" s="98">
        <f>'Renewables Report'!B94</f>
        <v>0</v>
      </c>
      <c r="C57" s="99">
        <f>'Renewables Report'!C94</f>
        <v>0</v>
      </c>
      <c r="D57" s="100">
        <f>'Renewables Report'!D94</f>
        <v>0</v>
      </c>
      <c r="E57" s="100">
        <f>MAX('Renewables Report'!$E94:$M94)</f>
        <v>0</v>
      </c>
      <c r="F57" s="151"/>
      <c r="G57" s="159" t="str">
        <f t="shared" si="3"/>
        <v/>
      </c>
    </row>
    <row r="58" spans="2:12" ht="15" customHeight="1" x14ac:dyDescent="0.25">
      <c r="B58" s="98">
        <f>'Renewables Report'!B95</f>
        <v>0</v>
      </c>
      <c r="C58" s="99">
        <f>'Renewables Report'!C95</f>
        <v>0</v>
      </c>
      <c r="D58" s="100">
        <f>'Renewables Report'!D95</f>
        <v>0</v>
      </c>
      <c r="E58" s="100">
        <f>MAX('Renewables Report'!$E95:$M95)</f>
        <v>0</v>
      </c>
      <c r="F58" s="151"/>
      <c r="G58" s="159" t="str">
        <f t="shared" si="3"/>
        <v/>
      </c>
    </row>
    <row r="59" spans="2:12" ht="15" customHeight="1" x14ac:dyDescent="0.25">
      <c r="B59" s="103">
        <f>'Renewables Report'!B96</f>
        <v>0</v>
      </c>
      <c r="C59" s="104">
        <f>'Renewables Report'!C96</f>
        <v>0</v>
      </c>
      <c r="D59" s="105">
        <f>'Renewables Report'!D96</f>
        <v>0</v>
      </c>
      <c r="E59" s="105">
        <f>MAX('Renewables Report'!$E96:$M96)</f>
        <v>0</v>
      </c>
      <c r="F59" s="153"/>
      <c r="G59" s="161" t="str">
        <f t="shared" si="3"/>
        <v/>
      </c>
    </row>
    <row r="60" spans="2:12" ht="15" customHeight="1" x14ac:dyDescent="0.3">
      <c r="B60" s="108" t="s">
        <v>6</v>
      </c>
      <c r="C60" s="113"/>
      <c r="D60" s="113"/>
      <c r="E60" s="158"/>
      <c r="F60" s="111">
        <f>SUM(F35:F59)</f>
        <v>114024</v>
      </c>
      <c r="G60" s="158"/>
    </row>
    <row r="61" spans="2:12" ht="15" customHeight="1" x14ac:dyDescent="0.3">
      <c r="B61" s="11"/>
      <c r="C61" s="11"/>
      <c r="D61" s="11"/>
      <c r="E61" s="10"/>
    </row>
    <row r="62" spans="2:12" ht="15" customHeight="1" x14ac:dyDescent="0.3">
      <c r="E62" s="10"/>
    </row>
    <row r="63" spans="2:12" ht="15" customHeight="1" x14ac:dyDescent="0.3">
      <c r="B63" s="11" t="s">
        <v>165</v>
      </c>
      <c r="C63" s="11"/>
      <c r="D63" s="11"/>
      <c r="E63" s="10"/>
      <c r="F63" s="89"/>
    </row>
    <row r="64" spans="2:12" ht="15" customHeight="1" x14ac:dyDescent="0.25">
      <c r="B64" s="88"/>
      <c r="C64" s="88"/>
      <c r="D64" s="88"/>
      <c r="E64" s="88"/>
      <c r="F64" s="88"/>
      <c r="G64" s="88"/>
      <c r="H64" s="88"/>
      <c r="I64" s="88"/>
      <c r="J64" s="88"/>
      <c r="K64" s="88"/>
      <c r="L64" s="88"/>
    </row>
    <row r="65" spans="2:12" ht="15" customHeight="1" x14ac:dyDescent="0.25">
      <c r="B65" s="88"/>
      <c r="C65" s="88"/>
      <c r="D65" s="88"/>
      <c r="E65" s="88"/>
      <c r="F65" s="88"/>
      <c r="G65" s="88"/>
      <c r="H65" s="88"/>
      <c r="I65" s="88"/>
      <c r="J65" s="88"/>
      <c r="K65" s="88"/>
      <c r="L65" s="88"/>
    </row>
    <row r="66" spans="2:12" s="7" customFormat="1" ht="15" customHeight="1" x14ac:dyDescent="0.25">
      <c r="B66" s="88"/>
      <c r="C66" s="88"/>
      <c r="D66" s="88"/>
      <c r="E66" s="88"/>
      <c r="F66" s="88"/>
      <c r="G66" s="88"/>
      <c r="H66" s="88"/>
      <c r="I66" s="88"/>
      <c r="J66" s="88"/>
      <c r="K66" s="88"/>
      <c r="L66" s="88"/>
    </row>
    <row r="67" spans="2:12" s="7" customFormat="1" ht="15" customHeight="1" x14ac:dyDescent="0.25">
      <c r="B67" s="88"/>
      <c r="C67" s="88"/>
      <c r="D67" s="88"/>
      <c r="E67" s="88"/>
      <c r="F67" s="88"/>
      <c r="G67" s="88"/>
      <c r="H67" s="88"/>
      <c r="I67" s="88"/>
      <c r="J67" s="88"/>
      <c r="K67" s="88"/>
      <c r="L67" s="88"/>
    </row>
    <row r="68" spans="2:12" s="7" customFormat="1" x14ac:dyDescent="0.25">
      <c r="B68" s="88"/>
      <c r="C68" s="88"/>
      <c r="D68" s="88"/>
      <c r="E68" s="88"/>
      <c r="F68" s="88"/>
      <c r="G68" s="88"/>
      <c r="H68" s="88"/>
      <c r="I68" s="88"/>
      <c r="J68" s="88"/>
      <c r="K68" s="88"/>
      <c r="L68" s="88"/>
    </row>
    <row r="69" spans="2:12" s="7" customFormat="1" x14ac:dyDescent="0.25">
      <c r="B69" s="88"/>
      <c r="C69" s="88"/>
      <c r="D69" s="88"/>
      <c r="E69" s="88"/>
      <c r="F69" s="88"/>
      <c r="G69" s="88"/>
      <c r="H69" s="88"/>
      <c r="I69" s="88"/>
      <c r="J69" s="88"/>
      <c r="K69" s="88"/>
      <c r="L69" s="88"/>
    </row>
    <row r="70" spans="2:12" s="7" customFormat="1" x14ac:dyDescent="0.25">
      <c r="B70" s="88"/>
      <c r="C70" s="88"/>
      <c r="D70" s="88"/>
      <c r="E70" s="88"/>
      <c r="F70" s="88"/>
      <c r="G70" s="88"/>
      <c r="H70" s="88"/>
      <c r="I70" s="88"/>
      <c r="J70" s="88"/>
      <c r="K70" s="88"/>
      <c r="L70" s="88"/>
    </row>
    <row r="71" spans="2:12" x14ac:dyDescent="0.25">
      <c r="B71" s="88"/>
      <c r="C71" s="88"/>
      <c r="D71" s="88"/>
      <c r="E71" s="88"/>
      <c r="F71" s="88"/>
      <c r="G71" s="88"/>
      <c r="H71" s="88"/>
      <c r="I71" s="88"/>
      <c r="J71" s="88"/>
      <c r="K71" s="88"/>
      <c r="L71" s="88"/>
    </row>
    <row r="72" spans="2:12" x14ac:dyDescent="0.25">
      <c r="B72" s="88"/>
      <c r="C72" s="88"/>
      <c r="D72" s="88"/>
      <c r="E72" s="88"/>
      <c r="F72" s="88"/>
      <c r="G72" s="88"/>
      <c r="H72" s="88"/>
      <c r="I72" s="88"/>
      <c r="J72" s="88"/>
      <c r="K72" s="88"/>
      <c r="L72" s="88"/>
    </row>
    <row r="73" spans="2:12" x14ac:dyDescent="0.25">
      <c r="B73" s="88"/>
      <c r="C73" s="88"/>
      <c r="D73" s="88"/>
      <c r="E73" s="88"/>
      <c r="F73" s="88"/>
      <c r="G73" s="88"/>
      <c r="H73" s="88"/>
      <c r="I73" s="88"/>
      <c r="J73" s="88"/>
      <c r="K73" s="88"/>
      <c r="L73" s="88"/>
    </row>
    <row r="74" spans="2:12" x14ac:dyDescent="0.25">
      <c r="B74" s="88"/>
      <c r="C74" s="88"/>
      <c r="D74" s="88"/>
      <c r="E74" s="88"/>
      <c r="F74" s="88"/>
      <c r="G74" s="88"/>
      <c r="H74" s="88"/>
      <c r="I74" s="88"/>
      <c r="J74" s="88"/>
      <c r="K74" s="88"/>
      <c r="L74" s="88"/>
    </row>
    <row r="75" spans="2:12" x14ac:dyDescent="0.25">
      <c r="B75" s="88"/>
      <c r="C75" s="88"/>
      <c r="D75" s="88"/>
      <c r="E75" s="88"/>
      <c r="F75" s="88"/>
      <c r="G75" s="88"/>
      <c r="H75" s="88"/>
      <c r="I75" s="88"/>
      <c r="J75" s="88"/>
      <c r="K75" s="88"/>
      <c r="L75" s="88"/>
    </row>
    <row r="76" spans="2:12" x14ac:dyDescent="0.25">
      <c r="B76" s="88"/>
      <c r="C76" s="88"/>
      <c r="D76" s="88"/>
      <c r="E76" s="88"/>
      <c r="F76" s="88"/>
      <c r="G76" s="88"/>
      <c r="H76" s="88"/>
      <c r="I76" s="88"/>
      <c r="J76" s="88"/>
      <c r="K76" s="88"/>
      <c r="L76" s="88"/>
    </row>
    <row r="77" spans="2:12" x14ac:dyDescent="0.25">
      <c r="B77" s="88"/>
      <c r="C77" s="88"/>
      <c r="D77" s="88"/>
      <c r="E77" s="88"/>
      <c r="F77" s="88"/>
      <c r="G77" s="88"/>
      <c r="H77" s="88"/>
      <c r="I77" s="88"/>
      <c r="J77" s="88"/>
      <c r="K77" s="88"/>
      <c r="L77" s="88"/>
    </row>
  </sheetData>
  <mergeCells count="26">
    <mergeCell ref="G15:I15"/>
    <mergeCell ref="G16:I16"/>
    <mergeCell ref="G17:I17"/>
    <mergeCell ref="G18:I18"/>
    <mergeCell ref="G19:I19"/>
    <mergeCell ref="G10:I10"/>
    <mergeCell ref="G11:I11"/>
    <mergeCell ref="G12:I12"/>
    <mergeCell ref="G13:I13"/>
    <mergeCell ref="G14:I14"/>
    <mergeCell ref="G20:I20"/>
    <mergeCell ref="F30:H30"/>
    <mergeCell ref="F31:H31"/>
    <mergeCell ref="F3:H3"/>
    <mergeCell ref="F4:H4"/>
    <mergeCell ref="G21:I21"/>
    <mergeCell ref="G22:I22"/>
    <mergeCell ref="G23:I23"/>
    <mergeCell ref="G24:I24"/>
    <mergeCell ref="G25:I25"/>
    <mergeCell ref="G26:I26"/>
    <mergeCell ref="G27:I27"/>
    <mergeCell ref="G6:I6"/>
    <mergeCell ref="G7:I7"/>
    <mergeCell ref="G8:I8"/>
    <mergeCell ref="G9:I9"/>
  </mergeCells>
  <pageMargins left="0.7" right="0.7" top="0.75" bottom="0.75" header="0.3" footer="0.3"/>
  <pageSetup scale="78" fitToHeight="0" orientation="landscape" r:id="rId1"/>
  <rowBreaks count="1" manualBreakCount="1">
    <brk id="28" min="1" max="1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2"/>
  <sheetViews>
    <sheetView workbookViewId="0">
      <selection activeCell="A2" sqref="A2"/>
    </sheetView>
  </sheetViews>
  <sheetFormatPr defaultRowHeight="14.5" x14ac:dyDescent="0.35"/>
  <cols>
    <col min="1" max="1" width="36.1796875" bestFit="1" customWidth="1"/>
  </cols>
  <sheetData>
    <row r="1" spans="1:83" x14ac:dyDescent="0.35">
      <c r="B1" t="s">
        <v>126</v>
      </c>
      <c r="C1" t="s">
        <v>127</v>
      </c>
      <c r="D1" t="s">
        <v>128</v>
      </c>
      <c r="E1" t="s">
        <v>129</v>
      </c>
      <c r="F1" t="s">
        <v>130</v>
      </c>
      <c r="G1" t="s">
        <v>131</v>
      </c>
      <c r="H1" t="s">
        <v>132</v>
      </c>
      <c r="I1" t="s">
        <v>133</v>
      </c>
      <c r="J1" t="s">
        <v>134</v>
      </c>
      <c r="K1" t="s">
        <v>135</v>
      </c>
      <c r="L1" t="s">
        <v>171</v>
      </c>
      <c r="M1" t="s">
        <v>172</v>
      </c>
      <c r="N1" t="s">
        <v>136</v>
      </c>
      <c r="O1" t="s">
        <v>137</v>
      </c>
      <c r="P1" t="s">
        <v>138</v>
      </c>
      <c r="Q1" t="s">
        <v>139</v>
      </c>
      <c r="R1" t="s">
        <v>140</v>
      </c>
      <c r="S1" t="s">
        <v>141</v>
      </c>
      <c r="T1" t="s">
        <v>142</v>
      </c>
      <c r="U1" t="s">
        <v>143</v>
      </c>
      <c r="V1" t="s">
        <v>144</v>
      </c>
      <c r="W1" t="s">
        <v>145</v>
      </c>
      <c r="X1" t="s">
        <v>68</v>
      </c>
      <c r="Y1" t="s">
        <v>69</v>
      </c>
      <c r="Z1" t="s">
        <v>70</v>
      </c>
      <c r="AA1" t="s">
        <v>77</v>
      </c>
      <c r="AB1" t="s">
        <v>71</v>
      </c>
      <c r="AC1" t="s">
        <v>78</v>
      </c>
      <c r="AD1" t="s">
        <v>72</v>
      </c>
      <c r="AE1" t="s">
        <v>73</v>
      </c>
      <c r="AF1" t="s">
        <v>74</v>
      </c>
      <c r="AG1" t="s">
        <v>79</v>
      </c>
      <c r="AH1" t="s">
        <v>80</v>
      </c>
      <c r="AI1" t="s">
        <v>81</v>
      </c>
      <c r="AJ1" t="s">
        <v>82</v>
      </c>
      <c r="AK1" t="s">
        <v>83</v>
      </c>
      <c r="AL1" t="s">
        <v>84</v>
      </c>
      <c r="AM1" t="s">
        <v>85</v>
      </c>
      <c r="AN1" t="s">
        <v>86</v>
      </c>
      <c r="AO1" t="s">
        <v>87</v>
      </c>
      <c r="AP1" t="s">
        <v>88</v>
      </c>
      <c r="AQ1" t="s">
        <v>173</v>
      </c>
      <c r="AR1" t="s">
        <v>174</v>
      </c>
      <c r="AS1" t="s">
        <v>90</v>
      </c>
      <c r="AT1" t="s">
        <v>175</v>
      </c>
      <c r="AU1" t="s">
        <v>91</v>
      </c>
      <c r="AV1" t="s">
        <v>92</v>
      </c>
      <c r="AW1" t="s">
        <v>93</v>
      </c>
      <c r="AX1" t="s">
        <v>94</v>
      </c>
      <c r="AY1" t="s">
        <v>95</v>
      </c>
      <c r="AZ1" t="s">
        <v>96</v>
      </c>
      <c r="BA1" t="s">
        <v>97</v>
      </c>
      <c r="BB1" t="s">
        <v>98</v>
      </c>
      <c r="BC1" t="s">
        <v>99</v>
      </c>
      <c r="BD1" t="s">
        <v>100</v>
      </c>
      <c r="BE1" t="s">
        <v>177</v>
      </c>
      <c r="BF1" t="s">
        <v>75</v>
      </c>
      <c r="BG1" t="s">
        <v>176</v>
      </c>
      <c r="BH1" t="s">
        <v>76</v>
      </c>
      <c r="BI1" t="s">
        <v>83</v>
      </c>
      <c r="BJ1" t="s">
        <v>84</v>
      </c>
      <c r="BK1" t="s">
        <v>85</v>
      </c>
      <c r="BL1" t="s">
        <v>86</v>
      </c>
      <c r="BM1" t="s">
        <v>87</v>
      </c>
      <c r="BN1" t="s">
        <v>88</v>
      </c>
      <c r="BO1" t="s">
        <v>103</v>
      </c>
      <c r="BP1" t="s">
        <v>104</v>
      </c>
      <c r="BQ1" t="s">
        <v>89</v>
      </c>
      <c r="BR1" t="s">
        <v>90</v>
      </c>
      <c r="BS1" t="s">
        <v>91</v>
      </c>
      <c r="BT1" t="s">
        <v>92</v>
      </c>
      <c r="BU1" t="s">
        <v>93</v>
      </c>
      <c r="BV1" t="s">
        <v>94</v>
      </c>
      <c r="BW1" t="s">
        <v>95</v>
      </c>
      <c r="BX1" t="s">
        <v>96</v>
      </c>
      <c r="BY1" t="s">
        <v>97</v>
      </c>
      <c r="BZ1" t="s">
        <v>98</v>
      </c>
      <c r="CA1" t="s">
        <v>99</v>
      </c>
      <c r="CB1" t="s">
        <v>100</v>
      </c>
      <c r="CC1" t="s">
        <v>75</v>
      </c>
      <c r="CD1" t="s">
        <v>106</v>
      </c>
      <c r="CE1" t="s">
        <v>76</v>
      </c>
    </row>
    <row r="2" spans="1:83" x14ac:dyDescent="0.35">
      <c r="A2" t="str">
        <f>REN_Utility_Name</f>
        <v>PUD #1 of Clallam County</v>
      </c>
      <c r="B2">
        <f>CON_2014_Agriculture_Expend</f>
        <v>0</v>
      </c>
      <c r="C2">
        <f>CON_2014_Agriculture_MWH</f>
        <v>0</v>
      </c>
      <c r="D2">
        <f>CON_2014_Commercial_Expend</f>
        <v>217112</v>
      </c>
      <c r="E2">
        <f>CON_2014_Commercial_MWH</f>
        <v>573</v>
      </c>
      <c r="F2">
        <f>CON_2014_Distribution_Expend</f>
        <v>57017</v>
      </c>
      <c r="G2">
        <f>CON_2014_Distribution_MWH</f>
        <v>887</v>
      </c>
      <c r="H2">
        <f>CON_2014_Expenditures</f>
        <v>1339517</v>
      </c>
      <c r="I2">
        <f>CON_2014_Industrial_Expend</f>
        <v>14889</v>
      </c>
      <c r="J2">
        <f>CON_2014_Industrial_MWH</f>
        <v>21</v>
      </c>
      <c r="K2">
        <f>CON_2014_MWH</f>
        <v>6857.2</v>
      </c>
      <c r="L2">
        <f>CON_2014_NEEA_Expend</f>
        <v>0</v>
      </c>
      <c r="M2">
        <f>CON_2014_NEEA_MWH</f>
        <v>2220.1999999999998</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0</v>
      </c>
      <c r="U2">
        <f>CON_2014_Program2_Expend</f>
        <v>0</v>
      </c>
      <c r="V2">
        <f>CON_2014_Residential_Expend</f>
        <v>1050499</v>
      </c>
      <c r="W2">
        <f>CON_2014_Residential_MWH</f>
        <v>3156</v>
      </c>
      <c r="X2" t="str">
        <f>CON_Contact_Name</f>
        <v>Fred Mitchell / Utility Services</v>
      </c>
      <c r="Y2" t="str">
        <f>CON_Email</f>
        <v>fredm@clallampud.net</v>
      </c>
      <c r="Z2" t="str">
        <f>CON_Phone</f>
        <v>360-565-3235</v>
      </c>
      <c r="AA2">
        <f>CON_Potential_2014_2023</f>
        <v>60269</v>
      </c>
      <c r="AB2">
        <f>CON_Report_Date</f>
        <v>42152</v>
      </c>
      <c r="AC2">
        <f>CON_Target_2014_2015</f>
        <v>12088.8</v>
      </c>
      <c r="AD2" t="str">
        <f>CON_Utility_Name</f>
        <v>PUD #1 of Clallam County</v>
      </c>
      <c r="AE2" t="str">
        <f>REN_Contact_Name</f>
        <v>Fred Mitchell / Utility Services</v>
      </c>
      <c r="AF2" t="str">
        <f>REN_Email</f>
        <v>fredm@clallampud.net</v>
      </c>
      <c r="AG2">
        <f>REN_ERR_ApprenticeLabor</f>
        <v>0</v>
      </c>
      <c r="AH2">
        <f>REN_ERR_Biodiesel</f>
        <v>0</v>
      </c>
      <c r="AI2">
        <f>REN_ERR_Biomass</f>
        <v>0</v>
      </c>
      <c r="AJ2">
        <f>REN_ERR_Geothermal</f>
        <v>0</v>
      </c>
      <c r="AK2">
        <f>REN_ERR_LandfillGas</f>
        <v>0</v>
      </c>
      <c r="AL2">
        <f>REN_ERR_SewageGas</f>
        <v>0</v>
      </c>
      <c r="AM2">
        <f>REN_ERR_Solar</f>
        <v>0</v>
      </c>
      <c r="AN2">
        <f>REN_ERR_Water</f>
        <v>0</v>
      </c>
      <c r="AO2">
        <f>REN_ERR_Wind</f>
        <v>0</v>
      </c>
      <c r="AP2">
        <f>REN_ERR_WOT</f>
        <v>0</v>
      </c>
      <c r="AQ2">
        <f>REN_Expenditure_Amount_2015</f>
        <v>114024</v>
      </c>
      <c r="AR2">
        <f>REN_Expenditure_Percent_2015</f>
        <v>1.9616236471645589E-3</v>
      </c>
      <c r="AS2">
        <f>REN_Load_2013</f>
        <v>642859</v>
      </c>
      <c r="AT2">
        <f>REN_Load_2014</f>
        <v>624052</v>
      </c>
      <c r="AU2">
        <f>REN_REC_ApprenticeLabor</f>
        <v>0</v>
      </c>
      <c r="AV2">
        <f>REN_REC_Biodiesel</f>
        <v>0</v>
      </c>
      <c r="AW2">
        <f>REN_REC_Biomass</f>
        <v>0</v>
      </c>
      <c r="AX2">
        <f>REN_REC_DistributedGeneration</f>
        <v>19004</v>
      </c>
      <c r="AY2">
        <f>REN_REC_Geothermal</f>
        <v>0</v>
      </c>
      <c r="AZ2">
        <f>REN_REC_LandfillGas</f>
        <v>0</v>
      </c>
      <c r="BA2">
        <f>REN_REC_SewageGas</f>
        <v>0</v>
      </c>
      <c r="BB2">
        <f>REN_REC_Solar</f>
        <v>0</v>
      </c>
      <c r="BC2">
        <f>REN_REC_Wind</f>
        <v>0</v>
      </c>
      <c r="BD2">
        <f>REN_REC_WOT</f>
        <v>0</v>
      </c>
      <c r="BE2">
        <f>REN_RetailRevenueRequirement_2015</f>
        <v>58127358</v>
      </c>
      <c r="BF2">
        <f>REN_Submittal_Date</f>
        <v>42152</v>
      </c>
      <c r="BG2">
        <f>REN_Total_2015</f>
        <v>19004</v>
      </c>
      <c r="BH2" t="str">
        <f>REN_Utility_Name</f>
        <v>PUD #1 of Clallam County</v>
      </c>
      <c r="BI2">
        <f>REN_ERR_LandfillGas</f>
        <v>0</v>
      </c>
      <c r="BJ2">
        <f>REN_ERR_SewageGas</f>
        <v>0</v>
      </c>
      <c r="BK2">
        <f>REN_ERR_Solar</f>
        <v>0</v>
      </c>
      <c r="BL2">
        <f>REN_ERR_Water</f>
        <v>0</v>
      </c>
      <c r="BM2">
        <f>REN_ERR_Wind</f>
        <v>0</v>
      </c>
      <c r="BN2">
        <f>REN_ERR_WOT</f>
        <v>0</v>
      </c>
      <c r="BO2">
        <f>REN_Expenditure_Amount_2015</f>
        <v>114024</v>
      </c>
      <c r="BP2">
        <f>REN_Expenditure_Percent_2015</f>
        <v>1.9616236471645589E-3</v>
      </c>
      <c r="BQ2">
        <f>REN_Load_2013</f>
        <v>642859</v>
      </c>
      <c r="BR2">
        <f>REN_Load_2014</f>
        <v>624052</v>
      </c>
      <c r="BS2">
        <f>REN_REC_ApprenticeLabor</f>
        <v>0</v>
      </c>
      <c r="BT2">
        <f>REN_REC_Biodiesel</f>
        <v>0</v>
      </c>
      <c r="BU2">
        <f>REN_REC_Biomass</f>
        <v>0</v>
      </c>
      <c r="BV2">
        <f>REN_REC_DistributedGeneration</f>
        <v>19004</v>
      </c>
      <c r="BW2">
        <f>REN_REC_Geothermal</f>
        <v>0</v>
      </c>
      <c r="BX2">
        <f>REN_REC_LandfillGas</f>
        <v>0</v>
      </c>
      <c r="BY2">
        <f>REN_REC_SewageGas</f>
        <v>0</v>
      </c>
      <c r="BZ2">
        <f>REN_REC_Solar</f>
        <v>0</v>
      </c>
      <c r="CA2">
        <f>REN_REC_Wind</f>
        <v>0</v>
      </c>
      <c r="CB2">
        <f>REN_REC_WOT</f>
        <v>0</v>
      </c>
      <c r="CC2">
        <f>REN_Submittal_Date</f>
        <v>42152</v>
      </c>
      <c r="CD2">
        <f>REN_Total_2015</f>
        <v>19004</v>
      </c>
      <c r="CE2" t="str">
        <f>REN_Utility_Name</f>
        <v>PUD #1 of Clallam County</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973bd6561572a3005a6b7ab97f1f6e8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0c769d9437d03691a8a8f58a18ba4cc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enumeration value="2015"/>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6660fb1-bd30-4810-8537-b68c6e8405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Year xmlns="63979cc8-f6b2-4ee6-8bed-630b6048d169">2015</Year>
    <d599451e10b14aceb47619c4acf6a5e3 xmlns="59db5950-9a61-4c09-b3e2-fe6d472fba04">
      <Terms xmlns="http://schemas.microsoft.com/office/infopath/2007/PartnerControls"/>
    </d599451e10b14aceb47619c4acf6a5e3>
    <TaxCatchAll xmlns="59db5950-9a61-4c09-b3e2-fe6d472fba04"/>
    <BusinessUnit xmlns="63979cc8-f6b2-4ee6-8bed-630b6048d169">Energy Office</BusinessUnit>
    <PublishingExpirationDate xmlns="http://schemas.microsoft.com/sharepoint/v3" xsi:nil="true"/>
    <RoutingRuleDescription xmlns="http://schemas.microsoft.com/sharepoint/v3">eia</RoutingRuleDescription>
    <PublishingStartDate xmlns="http://schemas.microsoft.com/sharepoint/v3" xsi:nil="true"/>
    <Publish xmlns="63979cc8-f6b2-4ee6-8bed-630b6048d169">Yes</Publish>
    <Topic xmlns="63979cc8-f6b2-4ee6-8bed-630b6048d169">Electric Utilities</Topic>
    <Program xmlns="63979cc8-f6b2-4ee6-8bed-630b6048d169">Energy and Technology</Program>
    <Content_x0020_Type xmlns="63979cc8-f6b2-4ee6-8bed-630b6048d169">Form</Content_x0020_Type>
  </documentManagement>
</p:properties>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2EF96C38-3FA3-486F-8EDF-D6400E46EF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134EF7-F04D-4218-953F-7A835D8EE7C1}">
  <ds:schemaRefs>
    <ds:schemaRef ds:uri="http://purl.org/dc/elements/1.1/"/>
    <ds:schemaRef ds:uri="http://schemas.microsoft.com/sharepoint/v3"/>
    <ds:schemaRef ds:uri="http://schemas.microsoft.com/office/2006/metadata/properties"/>
    <ds:schemaRef ds:uri="http://purl.org/dc/dcmitype/"/>
    <ds:schemaRef ds:uri="63979cc8-f6b2-4ee6-8bed-630b6048d169"/>
    <ds:schemaRef ds:uri="http://schemas.openxmlformats.org/package/2006/metadata/core-properties"/>
    <ds:schemaRef ds:uri="http://schemas.microsoft.com/office/2006/documentManagement/types"/>
    <ds:schemaRef ds:uri="http://purl.org/dc/terms/"/>
    <ds:schemaRef ds:uri="http://www.w3.org/XML/1998/namespace"/>
    <ds:schemaRef ds:uri="http://schemas.microsoft.com/office/infopath/2007/PartnerControls"/>
    <ds:schemaRef ds:uri="59db5950-9a61-4c09-b3e2-fe6d472fba0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62</vt:i4>
      </vt:variant>
    </vt:vector>
  </HeadingPairs>
  <TitlesOfParts>
    <vt:vector size="69" baseType="lpstr">
      <vt:lpstr>Instructions - 2015</vt:lpstr>
      <vt:lpstr>Instructions - Revise 2013</vt:lpstr>
      <vt:lpstr>Final Compliance Report 2013</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CON_Contact_Name</vt:lpstr>
      <vt:lpstr>CON_Email</vt:lpstr>
      <vt:lpstr>CON_Phone</vt:lpstr>
      <vt:lpstr>CON_Potential_2014_2023</vt:lpstr>
      <vt:lpstr>CON_Report_Date</vt:lpstr>
      <vt:lpstr>CON_Target_2014_2015</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REN_Expenditure_Amount_2015</vt:lpstr>
      <vt:lpstr>REN_Expenditure_Percent_2015</vt:lpstr>
      <vt:lpstr>REN_Load_2013</vt:lpstr>
      <vt:lpstr>REN_Load_2014</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REN_RetailRevenueRequirement_2015</vt:lpstr>
      <vt:lpstr>REN_Submittal_Date</vt:lpstr>
      <vt:lpstr>REN_Total_2015</vt:lpstr>
      <vt:lpstr>REN_Utility_Name</vt:lpstr>
    </vt:vector>
  </TitlesOfParts>
  <Company>CTED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2015 Report Workbook for Utilities</dc:title>
  <dc:creator>Glenn Blackmon</dc:creator>
  <cp:keywords>EIA 2014 Report Workbook for Utilities</cp:keywords>
  <cp:lastModifiedBy>Tyler King x268</cp:lastModifiedBy>
  <cp:lastPrinted>2015-05-28T16:45:58Z</cp:lastPrinted>
  <dcterms:created xsi:type="dcterms:W3CDTF">2012-03-20T21:01:26Z</dcterms:created>
  <dcterms:modified xsi:type="dcterms:W3CDTF">2015-05-28T17:15:35Z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