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 yWindow="-12" windowWidth="11520" windowHeight="10572" tabRatio="719" activeTab="2"/>
  </bookViews>
  <sheets>
    <sheet name="Instructions - 2014" sheetId="21" r:id="rId1"/>
    <sheet name="Instructions - Revise 2012" sheetId="20" r:id="rId2"/>
    <sheet name="Conservation Report" sheetId="18" r:id="rId3"/>
    <sheet name="Renewables Report" sheetId="16" r:id="rId4"/>
    <sheet name="Data" sheetId="19" state="hidden" r:id="rId5"/>
  </sheets>
  <externalReferences>
    <externalReference r:id="rId6"/>
  </externalReferences>
  <definedNames>
    <definedName name="CON_2012_Agriculture_Expend">'Conservation Report'!$E$20</definedName>
    <definedName name="CON_2012_Agriculture_MWH">'Conservation Report'!$D$20</definedName>
    <definedName name="CON_2012_Commercial_Expend">'Conservation Report'!$E$18</definedName>
    <definedName name="CON_2012_Commercial_MWH">'Conservation Report'!$D$18</definedName>
    <definedName name="CON_2012_Distribution_Expend">'Conservation Report'!$E$21</definedName>
    <definedName name="CON_2012_Distribution_MWH">'Conservation Report'!$D$21</definedName>
    <definedName name="CON_2012_Expenditures">'Conservation Report'!$E$29</definedName>
    <definedName name="CON_2012_Industrial_Expend">'Conservation Report'!$E$19</definedName>
    <definedName name="CON_2012_Industrial_MWH">'Conservation Report'!$D$19</definedName>
    <definedName name="CON_2012_MWH" localSheetId="0">'[1]Conservation Report'!$D$29</definedName>
    <definedName name="CON_2012_MWH">'Conservation Report'!$D$29</definedName>
    <definedName name="CON_2012_NEEA_Expend">'Conservation Report'!$E$23</definedName>
    <definedName name="CON_2012_NEEA_MWH">'Conservation Report'!$D$23</definedName>
    <definedName name="CON_2012_OtherSector1_Expend">'Conservation Report'!$E$24</definedName>
    <definedName name="CON_2012_OtherSector1_MWH">'Conservation Report'!$D$24</definedName>
    <definedName name="CON_2012_OtherSector2_Expend">'Conservation Report'!$E$25</definedName>
    <definedName name="CON_2012_OtherSector2_MWH">'Conservation Report'!$D$25</definedName>
    <definedName name="CON_2012_Production_Expend">'Conservation Report'!$E$22</definedName>
    <definedName name="CON_2012_Production_MWH">'Conservation Report'!$D$22</definedName>
    <definedName name="CON_2012_Program1_Expend">'Conservation Report'!$E$27</definedName>
    <definedName name="CON_2012_Program2_Expend">'Conservation Report'!$E$28</definedName>
    <definedName name="CON_2012_Residential_Expend">'Conservation Report'!$E$17</definedName>
    <definedName name="CON_2012_Residential_MWH">'Conservation Report'!$D$17</definedName>
    <definedName name="CON_2013_Agriculture_Expend">'Conservation Report'!$H$20</definedName>
    <definedName name="CON_2013_Agriculture_MWH">'Conservation Report'!$G$20</definedName>
    <definedName name="CON_2013_Commercial_Expend">'Conservation Report'!$H$18</definedName>
    <definedName name="CON_2013_Commercial_MWH">'Conservation Report'!$G$18</definedName>
    <definedName name="CON_2013_Distribution_Expend">'Conservation Report'!$H$21</definedName>
    <definedName name="CON_2013_Distribution_MWH">'Conservation Report'!$G$21</definedName>
    <definedName name="CON_2013_Expenditures">'Conservation Report'!$H$29</definedName>
    <definedName name="CON_2013_Industrial_Expend">'Conservation Report'!$H$19</definedName>
    <definedName name="CON_2013_Industrial_MWH">'Conservation Report'!$G$19</definedName>
    <definedName name="CON_2013_MWH" localSheetId="0">'[1]Conservation Report'!$G$29</definedName>
    <definedName name="CON_2013_MWH">'Conservation Report'!$G$29</definedName>
    <definedName name="CON_2013_NEEA_Expend">'Conservation Report'!$H$23</definedName>
    <definedName name="CON_2013_NEEA_MWH">'Conservation Report'!$G$23</definedName>
    <definedName name="CON_2013_OtherSector1_Expend">'Conservation Report'!$H$24</definedName>
    <definedName name="CON_2013_OtherSector1_MWH">'Conservation Report'!$G$24</definedName>
    <definedName name="CON_2013_OtherSector2_Expend">'Conservation Report'!$H$25</definedName>
    <definedName name="CON_2013_OtherSector2_MWH">'Conservation Report'!$G$25</definedName>
    <definedName name="CON_2013_Production_Expend">'Conservation Report'!$H$22</definedName>
    <definedName name="CON_2013_Production_MWH">'Conservation Report'!$G$22</definedName>
    <definedName name="CON_2013_Program1_Expend">'Conservation Report'!$H$27</definedName>
    <definedName name="CON_2013_Program2_Expend">'Conservation Report'!$H$28</definedName>
    <definedName name="CON_2013_Residential_Expend">'Conservation Report'!$H$17</definedName>
    <definedName name="CON_2013_Residential_MWH">'Conservation Report'!$G$17</definedName>
    <definedName name="CON_Contact_Name">'Conservation Report'!$C$5</definedName>
    <definedName name="CON_Email">'Conservation Report'!$C$7</definedName>
    <definedName name="CON_Phone">'Conservation Report'!$C$6</definedName>
    <definedName name="CON_Potential_2012_2021">'Conservation Report'!$B$12</definedName>
    <definedName name="CON_Potential_2014_2023">'Conservation Report'!$D$12</definedName>
    <definedName name="CON_Report_Date">'Conservation Report'!$C$4</definedName>
    <definedName name="CON_Target_2012_2013">'Conservation Report'!$C$12</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Report'!$A$1:$J$66</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'Renewables Report'!$N$11</definedName>
    <definedName name="REN_Expenditure_Percent_2014">'Renewables Report'!$N$13</definedName>
    <definedName name="REN_Load_2012">'Renewables Report'!$N$3</definedName>
    <definedName name="REN_Load_2013">'Renewables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'Renewables Report'!$N$12</definedName>
    <definedName name="REN_Submittal_Date">'Renewables Report'!$C$4</definedName>
    <definedName name="REN_Total_2014">'Renewables Report'!$N$8</definedName>
    <definedName name="REN_Utility_Name">'Renewables Report'!$C$3</definedName>
    <definedName name="Target_2012_2013">'[1]Conservation Report'!$C$12</definedName>
    <definedName name="Target_2014_2015">'[1]Conservation Report'!$E$12</definedName>
  </definedNames>
  <calcPr calcId="145621" calcMode="manual"/>
</workbook>
</file>

<file path=xl/calcChain.xml><?xml version="1.0" encoding="utf-8"?>
<calcChain xmlns="http://schemas.openxmlformats.org/spreadsheetml/2006/main">
  <c r="G29" i="18" l="1"/>
  <c r="M19" i="16" l="1"/>
  <c r="M20" i="16" s="1"/>
  <c r="G19" i="16"/>
  <c r="D19" i="16"/>
  <c r="D18" i="16"/>
  <c r="D20" i="16" l="1"/>
  <c r="D23" i="18"/>
  <c r="D29" i="18" s="1"/>
  <c r="H7" i="18" s="1"/>
  <c r="H8" i="18" s="1"/>
  <c r="H29" i="18" l="1"/>
  <c r="E29" i="18"/>
  <c r="N13" i="16" l="1"/>
  <c r="N5" i="16"/>
  <c r="N7" i="16" s="1"/>
  <c r="D12" i="18" l="1"/>
  <c r="E12" i="18" s="1"/>
  <c r="B12" i="18"/>
  <c r="C12" i="18" s="1"/>
  <c r="H6" i="18" s="1"/>
  <c r="A2" i="19" l="1"/>
  <c r="CF2" i="19"/>
  <c r="CD2" i="19"/>
  <c r="CC2" i="19"/>
  <c r="CA2" i="19"/>
  <c r="BX2" i="19"/>
  <c r="BV2" i="19"/>
  <c r="BR2" i="19"/>
  <c r="BQ2" i="19"/>
  <c r="BP2" i="19"/>
  <c r="BO2" i="19"/>
  <c r="BD2" i="19"/>
  <c r="BC2" i="19"/>
  <c r="BB2" i="19"/>
  <c r="BA2" i="19"/>
  <c r="AZ2" i="19"/>
  <c r="AY2" i="19"/>
  <c r="AX2" i="19"/>
  <c r="AW2" i="19"/>
  <c r="AV2" i="19"/>
  <c r="AU2" i="19"/>
  <c r="AT2" i="19"/>
  <c r="AS2" i="19"/>
  <c r="AR2" i="19"/>
  <c r="AQ2" i="19"/>
  <c r="AP2" i="19"/>
  <c r="AO2" i="19"/>
  <c r="AN2" i="19"/>
  <c r="AM2" i="19"/>
  <c r="AL2" i="19"/>
  <c r="AK2" i="19"/>
  <c r="AJ2" i="19"/>
  <c r="AI2" i="19"/>
  <c r="AH2" i="19"/>
  <c r="AG2" i="19"/>
  <c r="AF2" i="19"/>
  <c r="AE2" i="19"/>
  <c r="AD2" i="19"/>
  <c r="AC2" i="19"/>
  <c r="AB2" i="19"/>
  <c r="AA2" i="19"/>
  <c r="Z2" i="19"/>
  <c r="Y2" i="19"/>
  <c r="X2" i="19"/>
  <c r="W2" i="19"/>
  <c r="V2" i="19"/>
  <c r="U2" i="19"/>
  <c r="T2" i="19"/>
  <c r="S2" i="19"/>
  <c r="R2" i="19"/>
  <c r="Q2" i="19"/>
  <c r="P2" i="19"/>
  <c r="O2" i="19"/>
  <c r="N2" i="19"/>
  <c r="M2" i="19"/>
  <c r="L2" i="19"/>
  <c r="K2" i="19"/>
  <c r="J2" i="19"/>
  <c r="I2" i="19"/>
  <c r="H2" i="19"/>
  <c r="G2" i="19"/>
  <c r="F2" i="19"/>
  <c r="E2" i="19"/>
  <c r="D2" i="19"/>
  <c r="C2" i="19"/>
  <c r="C18" i="16" l="1"/>
  <c r="BL2" i="19" s="1"/>
  <c r="E18" i="16"/>
  <c r="BK2" i="19" s="1"/>
  <c r="F18" i="16"/>
  <c r="BH2" i="19" s="1"/>
  <c r="G18" i="16"/>
  <c r="G20" i="16" s="1"/>
  <c r="H18" i="16"/>
  <c r="BN2" i="19" s="1"/>
  <c r="I18" i="16"/>
  <c r="BJ2" i="19" s="1"/>
  <c r="J18" i="16"/>
  <c r="BF2" i="19" s="1"/>
  <c r="K18" i="16"/>
  <c r="BG2" i="19" s="1"/>
  <c r="L18" i="16"/>
  <c r="BE2" i="19" s="1"/>
  <c r="BM2" i="19" l="1"/>
  <c r="BI2" i="19"/>
  <c r="J6" i="18"/>
  <c r="C31" i="18"/>
  <c r="F98" i="16" l="1"/>
  <c r="L19" i="16"/>
  <c r="BS2" i="19" s="1"/>
  <c r="F66" i="16"/>
  <c r="F36" i="16"/>
  <c r="K19" i="16"/>
  <c r="BU2" i="19" s="1"/>
  <c r="J19" i="16"/>
  <c r="BT2" i="19" s="1"/>
  <c r="I19" i="16"/>
  <c r="BY2" i="19" s="1"/>
  <c r="H19" i="16"/>
  <c r="CB2" i="19" s="1"/>
  <c r="F19" i="16"/>
  <c r="BW2" i="19" s="1"/>
  <c r="E19" i="16"/>
  <c r="BZ2" i="19" s="1"/>
  <c r="C20" i="16"/>
  <c r="F20" i="16" l="1"/>
  <c r="J20" i="16"/>
  <c r="E20" i="16"/>
  <c r="I20" i="16"/>
  <c r="H20" i="16"/>
  <c r="L20" i="16"/>
  <c r="K20" i="16"/>
  <c r="N8" i="16" l="1"/>
  <c r="B2" i="19"/>
  <c r="CE2" i="19"/>
</calcChain>
</file>

<file path=xl/sharedStrings.xml><?xml version="1.0" encoding="utf-8"?>
<sst xmlns="http://schemas.openxmlformats.org/spreadsheetml/2006/main" count="334" uniqueCount="236">
  <si>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</si>
  <si>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</si>
  <si>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</si>
  <si>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</si>
  <si>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</si>
  <si>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</si>
  <si>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</si>
  <si>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</si>
  <si>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</si>
  <si>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</si>
  <si>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</si>
  <si>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</si>
  <si>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</si>
  <si>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</si>
  <si>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</si>
  <si>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</si>
  <si>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</si>
  <si>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</si>
  <si>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</si>
  <si>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</si>
  <si>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</si>
  <si>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</si>
  <si>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</si>
  <si>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</si>
  <si>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</si>
  <si>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</si>
  <si>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</si>
  <si>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</si>
  <si>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</si>
  <si>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</si>
  <si>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</si>
  <si>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</si>
  <si>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</si>
  <si>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</si>
  <si>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</si>
  <si>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</si>
  <si>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</si>
  <si>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</si>
  <si>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 Distribution Efficiency</t>
  </si>
  <si>
    <t xml:space="preserve"> Production Efficiency</t>
  </si>
  <si>
    <t>Renewable Resources</t>
  </si>
  <si>
    <t xml:space="preserve">Wave, Ocean, Tidal </t>
  </si>
  <si>
    <t>Wave, Ocean, Tidal</t>
  </si>
  <si>
    <t>Conservation by Sector</t>
  </si>
  <si>
    <t>2012 Annual Load (MWh)</t>
  </si>
  <si>
    <t>Eligible Renewable Resources (MWh)</t>
  </si>
  <si>
    <t>Renewable Energy Credits (MWh)</t>
  </si>
  <si>
    <t>Total Renewables (MWh)</t>
  </si>
  <si>
    <t>Loads and Resources</t>
  </si>
  <si>
    <t>2012 Achievement</t>
  </si>
  <si>
    <t>Target Year</t>
  </si>
  <si>
    <t>2012 - 2013 Target (MWh)</t>
  </si>
  <si>
    <t>Select</t>
  </si>
  <si>
    <t xml:space="preserve">19.285.040 (2)(b) Renewables Target </t>
  </si>
  <si>
    <t>19.285.040 (2)(d) No Load Growth</t>
  </si>
  <si>
    <t xml:space="preserve">19.285.050 Incremental Resource Cost  </t>
  </si>
  <si>
    <t>Eligible Renewables Acquisitions / Investments (MWh)</t>
  </si>
  <si>
    <t>2013 Annual Load (MWh)</t>
  </si>
  <si>
    <t>Average of 2012 &amp; 2013 Annual Loads (MWh)</t>
  </si>
  <si>
    <t>2014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</si>
  <si>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2014</t>
    </r>
  </si>
  <si>
    <t>2014 Compliance Method:</t>
  </si>
  <si>
    <t>WREGIS ID</t>
  </si>
  <si>
    <t>REC Year</t>
  </si>
  <si>
    <t>MWh equiv.</t>
  </si>
  <si>
    <t>2014 Eligible Renewable Energy Target (MWh)</t>
  </si>
  <si>
    <t>Target (MWh)</t>
  </si>
  <si>
    <t>Achievement (MWh)</t>
  </si>
  <si>
    <t>Difference (MWh)</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</si>
  <si>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</si>
  <si>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</si>
  <si>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2013 Achievement</t>
  </si>
  <si>
    <t>2014 - 2015 Planning</t>
  </si>
  <si>
    <t>2014 - 2015 Target (MWh)</t>
  </si>
  <si>
    <t>2014-2023 Ten Year Potential (MWh)</t>
  </si>
  <si>
    <t>2012-2021 Ten Year Potential (MWh)</t>
  </si>
  <si>
    <r>
      <t>Description of Methodology:</t>
    </r>
    <r>
      <rPr>
        <b/>
        <sz val="10"/>
        <color theme="1"/>
        <rFont val="Arial"/>
        <family val="2"/>
      </rPr>
      <t xml:space="preserve">
</t>
    </r>
  </si>
  <si>
    <r>
      <rPr>
        <sz val="12"/>
        <color theme="1"/>
        <rFont val="Arial"/>
        <family val="2"/>
      </rPr>
      <t xml:space="preserve">Energy Independence Act (I-937) </t>
    </r>
    <r>
      <rPr>
        <sz val="12"/>
        <color theme="1"/>
        <rFont val="Arial Black"/>
        <family val="2"/>
      </rPr>
      <t>Conservation Report 2014</t>
    </r>
  </si>
  <si>
    <t>Documentation of the calculation and inputs for percentage of revenue requirement invested in renewables:</t>
  </si>
  <si>
    <t>Other notes and explanations:</t>
  </si>
  <si>
    <t>Biennial</t>
  </si>
  <si>
    <t>2012-2013</t>
  </si>
  <si>
    <t>2014-2015</t>
  </si>
  <si>
    <t>Contact Name/Dept</t>
  </si>
  <si>
    <t>Report Date</t>
  </si>
  <si>
    <t>Summary of Achievement and Targets</t>
  </si>
  <si>
    <t>     (j)</t>
  </si>
  <si>
    <t>     (k)</t>
  </si>
  <si>
    <t>CON_2012_Agriculture_Expend</t>
  </si>
  <si>
    <t>CON_2012_Agriculture_MWH</t>
  </si>
  <si>
    <t>CON_2012_Commercial_Expend</t>
  </si>
  <si>
    <t>CON_2012_Commercial_MWH</t>
  </si>
  <si>
    <t>CON_2012_Distribution_Expend</t>
  </si>
  <si>
    <t>CON_2012_Distribution_MWH</t>
  </si>
  <si>
    <t>CON_2012_Expenditures</t>
  </si>
  <si>
    <t>CON_2012_Industrial_Expend</t>
  </si>
  <si>
    <t>CON_2012_Industrial_MWH</t>
  </si>
  <si>
    <t>CON_2012_MWH</t>
  </si>
  <si>
    <t>CON_2012_NEEA_Expend</t>
  </si>
  <si>
    <t>CON_2012_NEEA_MWH</t>
  </si>
  <si>
    <t>CON_2012_OtherSector1_Expend</t>
  </si>
  <si>
    <t>CON_2012_OtherSector1_MWH</t>
  </si>
  <si>
    <t>CON_2012_OtherSector2_Expend</t>
  </si>
  <si>
    <t>CON_2012_OtherSector2_MWH</t>
  </si>
  <si>
    <t>CON_2012_Production_Expend</t>
  </si>
  <si>
    <t>CON_2012_Production_MWH</t>
  </si>
  <si>
    <t>CON_2012_Program1_Expend</t>
  </si>
  <si>
    <t>CON_2012_Program2_Expend</t>
  </si>
  <si>
    <t>CON_2012_Residential_Expend</t>
  </si>
  <si>
    <t>CON_2012_Residential_MWH</t>
  </si>
  <si>
    <t>CON_2013_Agriculture_Expend</t>
  </si>
  <si>
    <t>CON_2013_Agriculture_MWH</t>
  </si>
  <si>
    <t>CON_2013_Commercial_Expend</t>
  </si>
  <si>
    <t>CON_2013_Commercial_MWH</t>
  </si>
  <si>
    <t>CON_2013_Distribution_Expend</t>
  </si>
  <si>
    <t>CON_2013_Distribution_MWH</t>
  </si>
  <si>
    <t>CON_2013_Expenditures</t>
  </si>
  <si>
    <t>CON_2013_Industrial_Expend</t>
  </si>
  <si>
    <t>CON_2013_Industrial_MWH</t>
  </si>
  <si>
    <t>CON_2013_MWH</t>
  </si>
  <si>
    <t>CON_2013_NEEA_Expend</t>
  </si>
  <si>
    <t>CON_2013_NEEA_MWH</t>
  </si>
  <si>
    <t>CON_2013_OtherSector1_Expend</t>
  </si>
  <si>
    <t>CON_2013_OtherSector1_MWH</t>
  </si>
  <si>
    <t>CON_2013_OtherSector2_Expend</t>
  </si>
  <si>
    <t>CON_2013_OtherSector2_MWH</t>
  </si>
  <si>
    <t>CON_2013_Production_Expend</t>
  </si>
  <si>
    <t>CON_2013_Production_MWH</t>
  </si>
  <si>
    <t>CON_2013_Program1_Expend</t>
  </si>
  <si>
    <t>CON_2013_Program2_Expend</t>
  </si>
  <si>
    <t>CON_2013_Residential_Expend</t>
  </si>
  <si>
    <t>CON_2013_Residential_MWH</t>
  </si>
  <si>
    <t>CON_Contact_Name</t>
  </si>
  <si>
    <t>CON_Email</t>
  </si>
  <si>
    <t>CON_Phone</t>
  </si>
  <si>
    <t>CON_Report_Date</t>
  </si>
  <si>
    <t>CON_Utility_Name</t>
  </si>
  <si>
    <t>REN_Contact_Name</t>
  </si>
  <si>
    <t>REN_Email</t>
  </si>
  <si>
    <t>REN_Submittal_Date</t>
  </si>
  <si>
    <t>REN_Utility_Name</t>
  </si>
  <si>
    <t>CON_Potential_2012_2021</t>
  </si>
  <si>
    <t>CON_Potential_2014_2023</t>
  </si>
  <si>
    <t>CON_Target_2012_2013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</si>
  <si>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</si>
  <si>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</si>
  <si>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</si>
  <si>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</si>
  <si>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</si>
  <si>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</si>
  <si>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</si>
  <si>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</si>
  <si>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</si>
  <si>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</si>
  <si>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</si>
  <si>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</si>
  <si>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</si>
  <si>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</si>
  <si>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</si>
  <si>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</si>
  <si>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</si>
  <si>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</si>
  <si>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</si>
  <si>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</si>
  <si>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</si>
  <si>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</si>
  <si>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</si>
  <si>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</si>
  <si>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</si>
  <si>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</si>
  <si>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</si>
  <si>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</si>
  <si>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t>REN_RetailRevenueRequirement_2014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</si>
  <si>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</si>
  <si>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</si>
  <si>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Total annual retail revenue requirement - 2014</t>
  </si>
  <si>
    <t>RENEWABLE ENERGY WORKSHEET – REVISIONS TO 2012 REPORT</t>
  </si>
  <si>
    <t xml:space="preserve">Please use the 2012 template and mark it as revised. Contact Commerce to obtain a copy of the 2012 reporting template if necessary. </t>
  </si>
  <si>
    <r>
      <t xml:space="preserve">Energy Independence Act (I-937) </t>
    </r>
    <r>
      <rPr>
        <sz val="11"/>
        <color rgb="FF000000"/>
        <rFont val="Arial Black"/>
        <family val="2"/>
      </rPr>
      <t>Report Workbook Instructions</t>
    </r>
  </si>
  <si>
    <r>
      <t>Deadline:</t>
    </r>
    <r>
      <rPr>
        <sz val="11"/>
        <color rgb="FF000000"/>
        <rFont val="Arial"/>
        <family val="2"/>
      </rPr>
      <t xml:space="preserve"> Friday, June 1, 2014</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</si>
  <si>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</si>
  <si>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r>
      <t>Questions:</t>
    </r>
    <r>
      <rPr>
        <sz val="11"/>
        <color rgb="FF000000"/>
        <rFont val="Arial"/>
        <family val="2"/>
      </rPr>
      <t xml:space="preserve"> Glenn Blackmon, State Energy Office, (360) 725-3115</t>
    </r>
  </si>
  <si>
    <t xml:space="preserve">The Energy Independence Act (EIA) “RCW 19.285.070, Reporting and public disclosure” requires each qualifying utility to submit an annual report describing compliance with the law. </t>
  </si>
  <si>
    <t>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</si>
  <si>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 xml:space="preserve">Contains one worksheet for Renewables and one for Conservation. </t>
    </r>
  </si>
  <si>
    <r>
      <t xml:space="preserve">Each worksheet includes formulas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rgb="FF000000"/>
        <rFont val="Arial"/>
        <family val="2"/>
      </rPr>
      <t>Please submit this Workbook in Excel format (i.e., do not submit in PDF format).</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</si>
  <si>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</si>
  <si>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</si>
  <si>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 xml:space="preserve">Reporting Context: </t>
    </r>
    <r>
      <rPr>
        <sz val="11"/>
        <color rgb="FF000000"/>
        <rFont val="Arial"/>
        <family val="2"/>
      </rPr>
      <t xml:space="preserve">The conservation report includes two elements: </t>
    </r>
  </si>
  <si>
    <t>(1) a report of conservation achievement in the prior (2012-2013) biennial period relative to the targets established by the utility for that period.</t>
  </si>
  <si>
    <t>(2) a report of the utility’s 10-year conservation potential and biennial target for the 2014-2015 period.</t>
  </si>
  <si>
    <r>
      <t>Planning:</t>
    </r>
    <r>
      <rPr>
        <sz val="11"/>
        <color rgb="FF000000"/>
        <rFont val="Arial"/>
        <family val="2"/>
      </rPr>
      <t xml:space="preserve"> </t>
    </r>
  </si>
  <si>
    <r>
      <t>·</t>
    </r>
    <r>
      <rPr>
        <sz val="7"/>
        <color rgb="FF000000"/>
        <rFont val="Times New Roman"/>
        <family val="1"/>
      </rPr>
      <t xml:space="preserve">         </t>
    </r>
    <r>
      <rPr>
        <sz val="11"/>
        <color rgb="FF000000"/>
        <rFont val="Arial"/>
        <family val="2"/>
      </rPr>
      <t xml:space="preserve">For the period starting January 2012, report the utility’s 10-year potential and two-year target. </t>
    </r>
    <r>
      <rPr>
        <i/>
        <sz val="11"/>
        <color rgb="FF000000"/>
        <rFont val="Arial"/>
        <family val="2"/>
      </rPr>
      <t>If the 2012-2013 target is different from the value in the utility’s June 1, 2013, report, please provide an explanation of the difference in the Conservation Notes section.</t>
    </r>
    <r>
      <rPr>
        <sz val="11"/>
        <color rgb="FF000000"/>
        <rFont val="Arial"/>
        <family val="2"/>
      </rPr>
      <t xml:space="preserve">  </t>
    </r>
  </si>
  <si>
    <r>
      <t>·</t>
    </r>
    <r>
      <rPr>
        <sz val="7"/>
        <color rgb="FF000000"/>
        <rFont val="Times New Roman"/>
        <family val="1"/>
      </rPr>
      <t xml:space="preserve">         </t>
    </r>
    <r>
      <rPr>
        <sz val="11"/>
        <color rgb="FF000000"/>
        <rFont val="Arial"/>
        <family val="2"/>
      </rPr>
      <t>For the period starting in 2014, report the utility’s 10-year potential and two-year target as established by the utility by January 1, 2014.</t>
    </r>
  </si>
  <si>
    <r>
      <t>Achievement:</t>
    </r>
    <r>
      <rPr>
        <sz val="11"/>
        <color rgb="FF000000"/>
        <rFont val="Arial"/>
        <family val="2"/>
      </rPr>
      <t xml:space="preserve"> Report electric energy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</si>
  <si>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</si>
  <si>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r>
      <t>Conservation Expenditures NOT included in Sector Expenditures:</t>
    </r>
    <r>
      <rPr>
        <sz val="11"/>
        <color rgb="FF000000"/>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t>
    </r>
  </si>
  <si>
    <r>
      <t>Methodology:</t>
    </r>
    <r>
      <rPr>
        <sz val="11"/>
        <color rgb="FF000000"/>
        <rFont val="Arial"/>
        <family val="2"/>
      </rPr>
      <t xml:space="preserve"> Describe the methodology used to establish the utility's ten-year potential and biennial targets for the period beginning January 1, 2014.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Planning and decision documents may be included as attachments.</t>
    </r>
  </si>
  <si>
    <t>Utilities should specifically state which of the three methods described in WAC 194-37-070, as the rule existed when the utility established its target in 2013. (WAC 194-37-070 was amended in February 2014.) The three methods are:</t>
  </si>
  <si>
    <r>
      <t>·</t>
    </r>
    <r>
      <rPr>
        <sz val="7"/>
        <color rgb="FF000000"/>
        <rFont val="Times New Roman"/>
        <family val="1"/>
      </rPr>
      <t xml:space="preserve">         </t>
    </r>
    <r>
      <rPr>
        <sz val="11"/>
        <color rgb="FF000000"/>
        <rFont val="Arial"/>
        <family val="2"/>
      </rPr>
      <t>Conservation Calculator Option: WAC 194-37-070(4).</t>
    </r>
  </si>
  <si>
    <r>
      <t>·</t>
    </r>
    <r>
      <rPr>
        <sz val="7"/>
        <color rgb="FF000000"/>
        <rFont val="Times New Roman"/>
        <family val="1"/>
      </rPr>
      <t xml:space="preserve">         </t>
    </r>
    <r>
      <rPr>
        <sz val="11"/>
        <color rgb="FF000000"/>
        <rFont val="Arial"/>
        <family val="2"/>
      </rPr>
      <t>Modified Conservation Calculator Option: WAC 194-37-070(5).</t>
    </r>
  </si>
  <si>
    <r>
      <t>·</t>
    </r>
    <r>
      <rPr>
        <sz val="7"/>
        <color rgb="FF000000"/>
        <rFont val="Times New Roman"/>
        <family val="1"/>
      </rPr>
      <t xml:space="preserve">         </t>
    </r>
    <r>
      <rPr>
        <sz val="11"/>
        <color rgb="FF000000"/>
        <rFont val="Arial"/>
        <family val="2"/>
      </rPr>
      <t>Utility Analysis Option: WAC 194-37-070(6).</t>
    </r>
  </si>
  <si>
    <r>
      <t xml:space="preserve">Conservation Notes: </t>
    </r>
    <r>
      <rPr>
        <sz val="11"/>
        <color rgb="FF000000"/>
        <rFont val="Arial"/>
        <family val="2"/>
      </rPr>
      <t>At the end of this worksheet you will find a text box called “Conservation Notes”. This is a place for any additional explanatory statements, web links or references the utility would like to include.</t>
    </r>
  </si>
  <si>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</si>
  <si>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</si>
  <si>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Reporting Context:</t>
    </r>
    <r>
      <rPr>
        <sz val="11"/>
        <color rgb="FF000000"/>
        <rFont val="Arial"/>
        <family val="2"/>
      </rPr>
      <t xml:space="preserve"> The June 1, 2014 renewable energy report summarizes the eligible renewables resource and renewable energy credits that the utility has acquired and or has under contract by January 1, 2014. This describes the renewables acquisitions and investments made prior to the beginning of the target year to meet the requirements of the EIA. </t>
    </r>
  </si>
  <si>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</si>
  <si>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r>
      <t>Compliance Method:</t>
    </r>
    <r>
      <rPr>
        <sz val="11"/>
        <color rgb="FF000000"/>
        <rFont val="Arial"/>
        <family val="2"/>
      </rPr>
      <t xml:space="preserve"> Select one or more of the three compliance methods that the utility intends to use. The EIA provides three compliance methods. A utility must make that determination by January 1, 2014 and must include information establishing its compliance method in this report.</t>
    </r>
  </si>
  <si>
    <t>Expenditures [NEW for 2014]</t>
  </si>
  <si>
    <t>Utilities must report the percentage of retail revenue requirement invested in the incremental cost of eligible renewable resources and the cost of renewable energy credits. No specific method of calculating this percentage is required, but each utility must include in its report documentation of the calculations and inputs to this amount. WAC 194-37-110, effective 2/24/2014.</t>
  </si>
  <si>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</si>
  <si>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E and apprentice labor MWh equivalents in column l.</t>
    </r>
  </si>
  <si>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provide two rows for entry.</t>
    </r>
  </si>
  <si>
    <t>Additional reporting for compliance option 19.285.040(2)(d), “no load growth”</t>
  </si>
  <si>
    <t>Utilities electing to comply using the no-load growth method should attach a separate report with the data elements specified in WAC 194-37-110(5), effective 2/24/2014. Investor owned utilities should provide a summary of documentation required by the Utilities and Transportation Commission.</t>
  </si>
  <si>
    <t>Additional reporting for compliance option RCW 19.285.050, “cost cap”</t>
  </si>
  <si>
    <t>Utilities electing to comply using the cost cap method should attach a separate report with the data elements specified in WAC 194-37-110(4), effective 2/24/2014. Investor owned utilities should provide a summary of documentation required by the Utilities and Transportation Commission.</t>
  </si>
  <si>
    <r>
      <t>[Page 4] Notes:</t>
    </r>
    <r>
      <rPr>
        <sz val="11"/>
        <color rgb="FF000000"/>
        <rFont val="Arial"/>
        <family val="2"/>
      </rPr>
      <t xml:space="preserve"> Provide any additional information needed to support your renewables data.</t>
    </r>
  </si>
  <si>
    <r>
      <t xml:space="preserve">In addition to submitting the 2014 report, each qualifying utility should review the report it submitted in 2012. In many cases, the specific resources and quantities actually used to comply with the 2012 target differ from what the utility reported in June 2012. </t>
    </r>
    <r>
      <rPr>
        <u/>
        <sz val="11"/>
        <color theme="1"/>
        <rFont val="Arial"/>
        <family val="2"/>
      </rPr>
      <t>Utilities should submit a revised 2012 report if the actual values differ from the values reported in 2012.</t>
    </r>
    <r>
      <rPr>
        <sz val="11"/>
        <color theme="1"/>
        <rFont val="Arial"/>
        <family val="2"/>
      </rPr>
      <t xml:space="preserve"> </t>
    </r>
  </si>
  <si>
    <t>PUD No. 1 of Clallam County</t>
  </si>
  <si>
    <t>Fred Mitchel, Power</t>
  </si>
  <si>
    <t>360.565.3235</t>
  </si>
  <si>
    <t>FredM@ClallamPUD.net</t>
  </si>
  <si>
    <t>Hidden Hollow Landfill Gas Facility</t>
  </si>
  <si>
    <t>W1634</t>
  </si>
  <si>
    <t>Condon Wind Power Project II</t>
  </si>
  <si>
    <t>W833</t>
  </si>
  <si>
    <t xml:space="preserve">Condon Wind Power Project </t>
  </si>
  <si>
    <t>W774</t>
  </si>
  <si>
    <t>Stateline</t>
  </si>
  <si>
    <t>W248</t>
  </si>
  <si>
    <t>Klondike III</t>
  </si>
  <si>
    <t>W237</t>
  </si>
  <si>
    <t>Klondike I</t>
  </si>
  <si>
    <t>W238</t>
  </si>
  <si>
    <t>Admin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</si>
</sst>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5"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s>
  <borders count="47">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189">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165" fontId="10" fillId="3" borderId="1" xfId="1" applyNumberFormat="1" applyFont="1" applyFill="1" applyBorder="1"/>
    <xf numFmtId="165" fontId="10" fillId="3" borderId="2" xfId="1" applyNumberFormat="1" applyFont="1" applyFill="1" applyBorder="1"/>
    <xf numFmtId="165" fontId="10" fillId="3" borderId="3" xfId="1" applyNumberFormat="1" applyFont="1" applyFill="1" applyBorder="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alignment vertical="top"/>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65" fontId="11" fillId="3" borderId="11" xfId="0" applyNumberFormat="1" applyFont="1" applyFill="1" applyBorder="1" applyAlignment="1">
      <alignment horizontal="center"/>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4" borderId="14" xfId="0" applyFont="1" applyFill="1" applyBorder="1" applyAlignment="1">
      <alignment horizontal="right"/>
    </xf>
    <xf numFmtId="0" fontId="11" fillId="4" borderId="14" xfId="0" applyFont="1" applyFill="1" applyBorder="1"/>
    <xf numFmtId="0" fontId="11" fillId="4" borderId="15" xfId="0" applyFont="1" applyFill="1" applyBorder="1"/>
    <xf numFmtId="0" fontId="11" fillId="4" borderId="12" xfId="0" applyFont="1" applyFill="1" applyBorder="1"/>
    <xf numFmtId="0" fontId="11" fillId="4" borderId="16" xfId="0" applyFont="1" applyFill="1" applyBorder="1"/>
    <xf numFmtId="0" fontId="3" fillId="2" borderId="0" xfId="0" applyFont="1" applyFill="1" applyAlignment="1">
      <alignment horizontal="right"/>
    </xf>
    <xf numFmtId="0" fontId="1" fillId="4" borderId="20" xfId="0" applyFont="1" applyFill="1" applyBorder="1" applyAlignment="1">
      <alignment horizontal="right"/>
    </xf>
    <xf numFmtId="0" fontId="1" fillId="4" borderId="14" xfId="0" applyFont="1" applyFill="1" applyBorder="1" applyAlignment="1">
      <alignment horizontal="right"/>
    </xf>
    <xf numFmtId="0" fontId="1" fillId="4" borderId="14" xfId="0" applyFont="1" applyFill="1" applyBorder="1" applyAlignment="1">
      <alignment horizontal="right" wrapText="1"/>
    </xf>
    <xf numFmtId="0" fontId="11" fillId="4" borderId="21" xfId="0" applyFont="1" applyFill="1" applyBorder="1"/>
    <xf numFmtId="0" fontId="16" fillId="4" borderId="12" xfId="0" applyFont="1" applyFill="1" applyBorder="1"/>
    <xf numFmtId="165" fontId="10" fillId="4" borderId="22" xfId="1" applyNumberFormat="1" applyFont="1" applyFill="1" applyBorder="1"/>
    <xf numFmtId="165" fontId="10" fillId="4" borderId="1" xfId="1" applyNumberFormat="1" applyFont="1" applyFill="1" applyBorder="1"/>
    <xf numFmtId="165" fontId="10" fillId="4" borderId="17" xfId="1" applyNumberFormat="1" applyFont="1" applyFill="1" applyBorder="1"/>
    <xf numFmtId="165" fontId="10" fillId="4" borderId="23" xfId="1" applyNumberFormat="1" applyFont="1" applyFill="1" applyBorder="1"/>
    <xf numFmtId="165" fontId="10" fillId="4" borderId="24" xfId="1" applyNumberFormat="1" applyFont="1" applyFill="1" applyBorder="1"/>
    <xf numFmtId="165" fontId="10" fillId="4" borderId="25" xfId="1" applyNumberFormat="1" applyFont="1" applyFill="1" applyBorder="1"/>
    <xf numFmtId="165" fontId="10" fillId="4" borderId="26" xfId="1" applyNumberFormat="1" applyFont="1" applyFill="1" applyBorder="1"/>
    <xf numFmtId="165" fontId="10" fillId="4" borderId="2" xfId="1" applyNumberFormat="1" applyFont="1" applyFill="1" applyBorder="1"/>
    <xf numFmtId="165" fontId="10" fillId="4" borderId="18" xfId="1" applyNumberFormat="1" applyFont="1" applyFill="1" applyBorder="1"/>
    <xf numFmtId="165" fontId="17" fillId="4" borderId="10" xfId="1" applyNumberFormat="1" applyFont="1" applyFill="1" applyBorder="1" applyAlignment="1">
      <alignment horizontal="center"/>
    </xf>
    <xf numFmtId="165" fontId="17" fillId="4" borderId="6" xfId="1" applyNumberFormat="1" applyFont="1" applyFill="1" applyBorder="1" applyAlignment="1">
      <alignment horizontal="center"/>
    </xf>
    <xf numFmtId="165" fontId="10" fillId="4" borderId="6" xfId="1" applyNumberFormat="1" applyFont="1" applyFill="1" applyBorder="1"/>
    <xf numFmtId="165" fontId="10" fillId="4" borderId="11" xfId="1" applyNumberFormat="1" applyFont="1" applyFill="1" applyBorder="1"/>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20" fillId="2" borderId="29" xfId="0" applyFont="1" applyFill="1" applyBorder="1" applyAlignment="1">
      <alignment horizontal="right"/>
    </xf>
    <xf numFmtId="0" fontId="20" fillId="2" borderId="30" xfId="0" applyFont="1" applyFill="1" applyBorder="1" applyAlignment="1">
      <alignment horizontal="right"/>
    </xf>
    <xf numFmtId="0" fontId="20" fillId="2" borderId="0" xfId="0" applyFont="1" applyFill="1" applyAlignment="1">
      <alignment horizontal="right"/>
    </xf>
    <xf numFmtId="0" fontId="21" fillId="2" borderId="0" xfId="0" applyFont="1" applyFill="1"/>
    <xf numFmtId="0" fontId="21" fillId="2" borderId="0" xfId="0" applyFont="1" applyFill="1" applyBorder="1" applyAlignment="1"/>
    <xf numFmtId="0" fontId="20" fillId="2" borderId="0" xfId="0" applyFont="1" applyFill="1" applyBorder="1"/>
    <xf numFmtId="0" fontId="20"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4" borderId="34" xfId="0" applyFont="1" applyFill="1" applyBorder="1" applyAlignment="1">
      <alignment horizontal="right"/>
    </xf>
    <xf numFmtId="0" fontId="1" fillId="4" borderId="12" xfId="0" applyFont="1" applyFill="1" applyBorder="1" applyAlignment="1">
      <alignment horizontal="right"/>
    </xf>
    <xf numFmtId="0" fontId="1" fillId="4" borderId="12" xfId="0" applyFont="1" applyFill="1" applyBorder="1" applyAlignment="1">
      <alignment horizontal="right" wrapText="1"/>
    </xf>
    <xf numFmtId="0" fontId="3" fillId="4" borderId="12" xfId="0" applyFont="1" applyFill="1" applyBorder="1" applyAlignment="1">
      <alignment horizontal="right"/>
    </xf>
    <xf numFmtId="0" fontId="1" fillId="2" borderId="0" xfId="0" applyFont="1" applyFill="1" applyBorder="1" applyAlignment="1">
      <alignment horizontal="right"/>
    </xf>
    <xf numFmtId="0" fontId="10" fillId="2" borderId="33" xfId="0" applyFont="1" applyFill="1" applyBorder="1"/>
    <xf numFmtId="3" fontId="10" fillId="3" borderId="37" xfId="0" applyNumberFormat="1" applyFont="1" applyFill="1" applyBorder="1" applyAlignment="1">
      <alignment horizontal="center"/>
    </xf>
    <xf numFmtId="9" fontId="1" fillId="3" borderId="37" xfId="0" applyNumberFormat="1" applyFont="1" applyFill="1" applyBorder="1" applyAlignment="1">
      <alignment horizontal="center"/>
    </xf>
    <xf numFmtId="0" fontId="10" fillId="2" borderId="38" xfId="0" applyFont="1" applyFill="1" applyBorder="1"/>
    <xf numFmtId="0" fontId="10" fillId="2" borderId="32" xfId="0" applyFont="1" applyFill="1" applyBorder="1"/>
    <xf numFmtId="0" fontId="1" fillId="2" borderId="32" xfId="0" applyFont="1" applyFill="1" applyBorder="1" applyAlignment="1">
      <alignment horizontal="right"/>
    </xf>
    <xf numFmtId="3" fontId="10" fillId="3" borderId="13" xfId="0" applyNumberFormat="1" applyFont="1" applyFill="1" applyBorder="1" applyAlignment="1">
      <alignment horizontal="center"/>
    </xf>
    <xf numFmtId="0" fontId="23" fillId="2" borderId="0" xfId="0" applyFont="1" applyFill="1" applyBorder="1" applyAlignment="1"/>
    <xf numFmtId="0" fontId="10" fillId="2" borderId="0" xfId="0" applyFont="1" applyFill="1" applyAlignment="1">
      <alignment horizontal="left"/>
    </xf>
    <xf numFmtId="0" fontId="1" fillId="2" borderId="0" xfId="0" applyFont="1" applyFill="1" applyAlignment="1">
      <alignment horizontal="right"/>
    </xf>
    <xf numFmtId="165" fontId="18" fillId="3" borderId="20" xfId="0" applyNumberFormat="1" applyFont="1" applyFill="1" applyBorder="1"/>
    <xf numFmtId="165" fontId="18" fillId="3" borderId="19" xfId="0" applyNumberFormat="1" applyFont="1" applyFill="1" applyBorder="1"/>
    <xf numFmtId="165" fontId="18" fillId="3" borderId="14" xfId="0" applyNumberFormat="1" applyFont="1" applyFill="1" applyBorder="1"/>
    <xf numFmtId="165" fontId="18" fillId="3" borderId="15" xfId="0" applyNumberFormat="1" applyFont="1" applyFill="1" applyBorder="1"/>
    <xf numFmtId="0" fontId="11" fillId="2" borderId="10" xfId="0" applyFont="1" applyFill="1" applyBorder="1" applyAlignment="1">
      <alignment horizontal="center" wrapText="1"/>
    </xf>
    <xf numFmtId="0" fontId="11" fillId="2" borderId="39" xfId="0" applyFont="1" applyFill="1" applyBorder="1" applyAlignment="1">
      <alignment horizontal="center" wrapText="1"/>
    </xf>
    <xf numFmtId="165" fontId="11" fillId="5" borderId="11"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18" xfId="1" applyNumberFormat="1" applyFont="1" applyFill="1" applyBorder="1" applyAlignment="1">
      <alignment horizontal="right"/>
    </xf>
    <xf numFmtId="165" fontId="10" fillId="5" borderId="6" xfId="1" applyNumberFormat="1" applyFont="1" applyFill="1" applyBorder="1" applyAlignment="1">
      <alignment horizontal="center"/>
    </xf>
    <xf numFmtId="165" fontId="10" fillId="5" borderId="6" xfId="0" applyNumberFormat="1" applyFont="1" applyFill="1" applyBorder="1" applyAlignment="1">
      <alignment horizontal="center"/>
    </xf>
    <xf numFmtId="0" fontId="11" fillId="5" borderId="12" xfId="0" applyFont="1" applyFill="1" applyBorder="1"/>
    <xf numFmtId="0" fontId="11" fillId="5" borderId="12" xfId="0" applyFont="1" applyFill="1" applyBorder="1" applyAlignment="1">
      <alignment vertical="center" wrapText="1"/>
    </xf>
    <xf numFmtId="164" fontId="10" fillId="6" borderId="27" xfId="0" applyNumberFormat="1" applyFont="1" applyFill="1" applyBorder="1" applyAlignment="1">
      <alignment horizontal="center"/>
    </xf>
    <xf numFmtId="0" fontId="10" fillId="2" borderId="33" xfId="0" applyFont="1" applyFill="1" applyBorder="1" applyAlignment="1"/>
    <xf numFmtId="0" fontId="10" fillId="4" borderId="12" xfId="0" applyFont="1" applyFill="1" applyBorder="1" applyAlignment="1">
      <alignment horizontal="center"/>
    </xf>
    <xf numFmtId="0" fontId="11" fillId="2" borderId="0" xfId="0" applyFont="1" applyFill="1" applyAlignment="1">
      <alignment horizontal="center"/>
    </xf>
    <xf numFmtId="0" fontId="10" fillId="0" borderId="41" xfId="0" applyFont="1" applyBorder="1" applyAlignment="1"/>
    <xf numFmtId="0" fontId="3" fillId="2" borderId="41" xfId="0" applyFont="1" applyFill="1" applyBorder="1" applyAlignment="1">
      <alignment horizontal="center"/>
    </xf>
    <xf numFmtId="164" fontId="10" fillId="7" borderId="27" xfId="0" applyNumberFormat="1" applyFont="1" applyFill="1" applyBorder="1" applyAlignment="1">
      <alignment horizontal="center"/>
    </xf>
    <xf numFmtId="164" fontId="10" fillId="7" borderId="28" xfId="0" applyNumberFormat="1" applyFont="1" applyFill="1" applyBorder="1" applyAlignment="1">
      <alignment horizontal="center"/>
    </xf>
    <xf numFmtId="169" fontId="10" fillId="5" borderId="24" xfId="1" applyNumberFormat="1" applyFont="1" applyFill="1" applyBorder="1" applyAlignment="1">
      <alignment horizontal="right"/>
    </xf>
    <xf numFmtId="169" fontId="10" fillId="2" borderId="0" xfId="0" applyNumberFormat="1" applyFont="1" applyFill="1" applyAlignment="1">
      <alignment horizontal="right"/>
    </xf>
    <xf numFmtId="169" fontId="11" fillId="3" borderId="2" xfId="1" applyNumberFormat="1" applyFont="1" applyFill="1" applyBorder="1" applyAlignment="1">
      <alignment horizontal="right"/>
    </xf>
    <xf numFmtId="0" fontId="25" fillId="2" borderId="0" xfId="0" applyFont="1" applyFill="1" applyBorder="1" applyAlignment="1">
      <alignment vertical="top" wrapText="1"/>
    </xf>
    <xf numFmtId="0" fontId="25" fillId="2" borderId="32" xfId="0" applyFont="1" applyFill="1" applyBorder="1" applyAlignment="1">
      <alignment vertical="top" wrapText="1"/>
    </xf>
    <xf numFmtId="0" fontId="21" fillId="2" borderId="0" xfId="0" applyFont="1" applyFill="1" applyBorder="1"/>
    <xf numFmtId="0" fontId="25" fillId="2" borderId="38" xfId="0" applyFont="1" applyFill="1" applyBorder="1" applyAlignment="1">
      <alignment vertical="top"/>
    </xf>
    <xf numFmtId="169" fontId="10" fillId="4" borderId="12" xfId="0" applyNumberFormat="1" applyFont="1" applyFill="1" applyBorder="1" applyAlignment="1"/>
    <xf numFmtId="167" fontId="10" fillId="3" borderId="13" xfId="4" applyNumberFormat="1" applyFont="1" applyFill="1" applyBorder="1" applyAlignment="1">
      <alignment horizontal="center"/>
    </xf>
    <xf numFmtId="0" fontId="26" fillId="0" borderId="42" xfId="0" applyFont="1" applyBorder="1" applyAlignment="1">
      <alignment vertical="center" wrapText="1"/>
    </xf>
    <xf numFmtId="0" fontId="26" fillId="0" borderId="43" xfId="0" applyFont="1" applyBorder="1" applyAlignment="1">
      <alignment vertical="center" wrapText="1"/>
    </xf>
    <xf numFmtId="0" fontId="20" fillId="0" borderId="43" xfId="0" applyFont="1" applyBorder="1" applyAlignment="1">
      <alignment vertical="center" wrapText="1"/>
    </xf>
    <xf numFmtId="0" fontId="20" fillId="0" borderId="44" xfId="0" applyFont="1" applyBorder="1" applyAlignment="1">
      <alignment vertical="center" wrapText="1"/>
    </xf>
    <xf numFmtId="0" fontId="28" fillId="8" borderId="45" xfId="0" applyFont="1" applyFill="1" applyBorder="1" applyAlignment="1">
      <alignment vertical="center"/>
    </xf>
    <xf numFmtId="168" fontId="29" fillId="8" borderId="46" xfId="0" applyNumberFormat="1" applyFont="1" applyFill="1" applyBorder="1" applyAlignment="1">
      <alignment horizontal="left" vertical="center"/>
    </xf>
    <xf numFmtId="0" fontId="28" fillId="8" borderId="46" xfId="0" applyFont="1" applyFill="1" applyBorder="1" applyAlignment="1">
      <alignment vertical="center"/>
    </xf>
    <xf numFmtId="0" fontId="30" fillId="8" borderId="43" xfId="0" applyFont="1" applyFill="1" applyBorder="1" applyAlignment="1">
      <alignment vertical="center" wrapText="1"/>
    </xf>
    <xf numFmtId="0" fontId="30" fillId="8" borderId="46" xfId="0" applyFont="1" applyFill="1" applyBorder="1" applyAlignment="1">
      <alignment vertical="center" wrapText="1"/>
    </xf>
    <xf numFmtId="0" fontId="28" fillId="8" borderId="43" xfId="0" applyFont="1" applyFill="1" applyBorder="1" applyAlignment="1">
      <alignment vertical="center" wrapText="1"/>
    </xf>
    <xf numFmtId="0" fontId="30" fillId="8" borderId="46" xfId="0" applyFont="1" applyFill="1" applyBorder="1" applyAlignment="1">
      <alignment vertical="center"/>
    </xf>
    <xf numFmtId="0" fontId="28" fillId="8" borderId="46" xfId="0" applyFont="1" applyFill="1" applyBorder="1" applyAlignment="1">
      <alignment vertical="center" wrapText="1"/>
    </xf>
    <xf numFmtId="0" fontId="26" fillId="8" borderId="46" xfId="0" applyFont="1" applyFill="1" applyBorder="1" applyAlignment="1">
      <alignment vertical="center"/>
    </xf>
    <xf numFmtId="0" fontId="28" fillId="8" borderId="43" xfId="0" applyFont="1" applyFill="1" applyBorder="1" applyAlignment="1">
      <alignment horizontal="left" vertical="center" wrapText="1" indent="5"/>
    </xf>
    <xf numFmtId="0" fontId="28" fillId="8" borderId="46" xfId="0" applyFont="1" applyFill="1" applyBorder="1" applyAlignment="1">
      <alignment horizontal="left" vertical="center" wrapText="1" indent="5"/>
    </xf>
    <xf numFmtId="0" fontId="30" fillId="8" borderId="43" xfId="0" applyFont="1" applyFill="1" applyBorder="1" applyAlignment="1">
      <alignment vertical="center"/>
    </xf>
    <xf numFmtId="0" fontId="32" fillId="8" borderId="43" xfId="0" applyFont="1" applyFill="1" applyBorder="1" applyAlignment="1">
      <alignment horizontal="left" vertical="center" wrapText="1" indent="5"/>
    </xf>
    <xf numFmtId="0" fontId="32" fillId="8" borderId="46" xfId="0" applyFont="1" applyFill="1" applyBorder="1" applyAlignment="1">
      <alignment horizontal="left" vertical="center" indent="5"/>
    </xf>
    <xf numFmtId="0" fontId="0" fillId="8" borderId="43" xfId="0" applyFill="1" applyBorder="1" applyAlignment="1">
      <alignment vertical="center" wrapText="1"/>
    </xf>
    <xf numFmtId="0" fontId="32" fillId="8" borderId="46" xfId="0" applyFont="1" applyFill="1" applyBorder="1" applyAlignment="1">
      <alignment horizontal="left" vertical="center" wrapText="1" indent="5"/>
    </xf>
    <xf numFmtId="0" fontId="31" fillId="8" borderId="46" xfId="0" applyFont="1" applyFill="1" applyBorder="1" applyAlignment="1">
      <alignment vertical="center" wrapText="1"/>
    </xf>
    <xf numFmtId="0" fontId="30" fillId="8" borderId="44" xfId="0" applyFont="1" applyFill="1" applyBorder="1" applyAlignment="1">
      <alignment vertical="center"/>
    </xf>
    <xf numFmtId="14" fontId="0" fillId="0" borderId="0" xfId="0" applyNumberFormat="1"/>
    <xf numFmtId="0" fontId="10" fillId="5" borderId="12" xfId="0" applyFont="1" applyFill="1" applyBorder="1" applyAlignment="1">
      <alignment vertical="center" wrapText="1"/>
    </xf>
    <xf numFmtId="0" fontId="11" fillId="2" borderId="31" xfId="0" applyFont="1" applyFill="1" applyBorder="1" applyAlignment="1"/>
    <xf numFmtId="0" fontId="11" fillId="2" borderId="40" xfId="0" applyFont="1" applyFill="1" applyBorder="1" applyAlignment="1">
      <alignment horizontal="center"/>
    </xf>
    <xf numFmtId="0" fontId="11" fillId="2" borderId="32" xfId="0" applyFont="1" applyFill="1" applyBorder="1" applyAlignment="1">
      <alignment horizontal="center"/>
    </xf>
    <xf numFmtId="0" fontId="10" fillId="2" borderId="0" xfId="0" applyFont="1" applyFill="1" applyBorder="1" applyAlignment="1">
      <alignment horizontal="right" wrapText="1"/>
    </xf>
    <xf numFmtId="0" fontId="10" fillId="2" borderId="37" xfId="0" applyFont="1" applyFill="1" applyBorder="1" applyAlignment="1">
      <alignment horizontal="right" wrapText="1"/>
    </xf>
    <xf numFmtId="0" fontId="11" fillId="5" borderId="20" xfId="0" applyFont="1" applyFill="1" applyBorder="1" applyAlignment="1">
      <alignment horizontal="center"/>
    </xf>
    <xf numFmtId="168" fontId="12" fillId="5" borderId="14" xfId="0" applyNumberFormat="1" applyFont="1" applyFill="1" applyBorder="1" applyAlignment="1">
      <alignment horizontal="left"/>
    </xf>
    <xf numFmtId="168" fontId="10" fillId="5" borderId="14" xfId="0" applyNumberFormat="1" applyFont="1" applyFill="1" applyBorder="1" applyAlignment="1">
      <alignment horizontal="left"/>
    </xf>
    <xf numFmtId="0" fontId="11" fillId="5" borderId="14" xfId="0" applyFont="1" applyFill="1" applyBorder="1" applyAlignment="1">
      <alignment horizontal="left"/>
    </xf>
    <xf numFmtId="0" fontId="10" fillId="5" borderId="14" xfId="0" applyFont="1" applyFill="1" applyBorder="1" applyAlignment="1">
      <alignment horizontal="left"/>
    </xf>
    <xf numFmtId="0" fontId="9" fillId="5" borderId="15" xfId="3" applyFill="1" applyBorder="1" applyAlignment="1" applyProtection="1">
      <alignment horizontal="left"/>
    </xf>
    <xf numFmtId="0" fontId="10" fillId="5" borderId="15" xfId="0" applyFont="1" applyFill="1" applyBorder="1" applyAlignment="1">
      <alignment horizontal="left"/>
    </xf>
    <xf numFmtId="0" fontId="11" fillId="3" borderId="19" xfId="0" applyFont="1" applyFill="1" applyBorder="1" applyAlignment="1">
      <alignment horizontal="center"/>
    </xf>
    <xf numFmtId="0" fontId="11" fillId="2" borderId="0" xfId="0" applyFont="1" applyFill="1" applyBorder="1" applyAlignment="1">
      <alignment vertical="top" wrapText="1"/>
    </xf>
    <xf numFmtId="0" fontId="10" fillId="2" borderId="0" xfId="0" applyFont="1" applyFill="1" applyBorder="1" applyAlignment="1">
      <alignment vertical="top" wrapText="1"/>
    </xf>
    <xf numFmtId="0" fontId="10" fillId="2" borderId="31"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1" fillId="3"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9" fillId="2" borderId="0" xfId="0" applyFont="1" applyFill="1" applyAlignment="1">
      <alignment horizontal="left" vertical="center" wrapText="1"/>
    </xf>
    <xf numFmtId="0" fontId="0" fillId="2" borderId="0" xfId="0" applyFill="1" applyAlignment="1">
      <alignment wrapText="1"/>
    </xf>
    <xf numFmtId="0" fontId="3" fillId="2" borderId="32" xfId="0" applyFont="1" applyFill="1" applyBorder="1" applyAlignment="1">
      <alignment horizontal="left"/>
    </xf>
    <xf numFmtId="0" fontId="11" fillId="0" borderId="35" xfId="0" applyFont="1" applyBorder="1" applyAlignment="1">
      <alignment horizontal="center" wrapText="1"/>
    </xf>
    <xf numFmtId="0" fontId="11" fillId="0" borderId="7" xfId="0" applyFont="1" applyBorder="1" applyAlignment="1">
      <alignment horizontal="center" wrapText="1"/>
    </xf>
    <xf numFmtId="0" fontId="11" fillId="0" borderId="36" xfId="0" applyFont="1" applyBorder="1" applyAlignment="1">
      <alignment horizontal="center" wrapText="1"/>
    </xf>
    <xf numFmtId="0" fontId="11" fillId="2" borderId="35" xfId="0" applyFont="1" applyFill="1" applyBorder="1" applyAlignment="1">
      <alignment horizontal="center"/>
    </xf>
    <xf numFmtId="0" fontId="11" fillId="2" borderId="7" xfId="0" applyFont="1" applyFill="1" applyBorder="1" applyAlignment="1">
      <alignment horizontal="center"/>
    </xf>
    <xf numFmtId="0" fontId="11" fillId="2" borderId="36" xfId="0" applyFont="1" applyFill="1" applyBorder="1" applyAlignment="1">
      <alignment horizontal="center"/>
    </xf>
    <xf numFmtId="0" fontId="11" fillId="4" borderId="20" xfId="0" applyFont="1" applyFill="1" applyBorder="1" applyAlignment="1">
      <alignment horizontal="center"/>
    </xf>
    <xf numFmtId="168" fontId="10" fillId="4" borderId="14" xfId="0" applyNumberFormat="1" applyFont="1" applyFill="1" applyBorder="1" applyAlignment="1">
      <alignment horizontal="center"/>
    </xf>
    <xf numFmtId="0" fontId="10" fillId="4" borderId="14" xfId="0" applyFont="1" applyFill="1" applyBorder="1" applyAlignment="1">
      <alignment horizontal="center"/>
    </xf>
    <xf numFmtId="0" fontId="9" fillId="4" borderId="15" xfId="3" applyFill="1" applyBorder="1" applyAlignment="1" applyProtection="1">
      <alignment horizontal="center"/>
    </xf>
    <xf numFmtId="0" fontId="10" fillId="4" borderId="15" xfId="0"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9525</xdr:colOff>
      <xdr:row>33</xdr:row>
      <xdr:rowOff>31751</xdr:rowOff>
    </xdr:from>
    <xdr:to>
      <xdr:col>9</xdr:col>
      <xdr:colOff>638175</xdr:colOff>
      <xdr:row>44</xdr:row>
      <xdr:rowOff>152401</xdr:rowOff>
    </xdr:to>
    <xdr:sp macro="" textlink="">
      <xdr:nvSpPr>
        <xdr:cNvPr id="2" name="TextBox 1"/>
        <xdr:cNvSpPr txBox="1"/>
      </xdr:nvSpPr>
      <xdr:spPr>
        <a:xfrm>
          <a:off x="190500" y="7404101"/>
          <a:ext cx="8296275" cy="221615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Clallam County PUD (the "District") initially established its ten-year savings potential for 2012 through 2021 and its 2012/13 biennial targets using the Conservation Calculator Option pursuant to WAC 194-37-070(4), as the rule then existed.  At the time, the District used the Northwest Power &amp; Conservation Council's 5</a:t>
          </a:r>
          <a:r>
            <a:rPr lang="en-US" sz="1100" baseline="30000">
              <a:solidFill>
                <a:schemeClr val="dk1"/>
              </a:solidFill>
              <a:effectLst/>
              <a:latin typeface="+mn-lt"/>
              <a:ea typeface="+mn-ea"/>
              <a:cs typeface="+mn-cs"/>
            </a:rPr>
            <a:t>th</a:t>
          </a:r>
          <a:r>
            <a:rPr lang="en-US" sz="1100">
              <a:solidFill>
                <a:schemeClr val="dk1"/>
              </a:solidFill>
              <a:effectLst/>
              <a:latin typeface="+mn-lt"/>
              <a:ea typeface="+mn-ea"/>
              <a:cs typeface="+mn-cs"/>
            </a:rPr>
            <a:t> Power Plan Target Calculator (</a:t>
          </a:r>
          <a:r>
            <a:rPr lang="en-US" sz="1100" i="1">
              <a:solidFill>
                <a:schemeClr val="dk1"/>
              </a:solidFill>
              <a:effectLst/>
              <a:latin typeface="+mn-lt"/>
              <a:ea typeface="+mn-ea"/>
              <a:cs typeface="+mn-cs"/>
            </a:rPr>
            <a:t>Utility TargetCalc_v1_8</a:t>
          </a:r>
          <a:r>
            <a:rPr lang="en-US" sz="1100">
              <a:solidFill>
                <a:schemeClr val="dk1"/>
              </a:solidFill>
              <a:effectLst/>
              <a:latin typeface="+mn-lt"/>
              <a:ea typeface="+mn-ea"/>
              <a:cs typeface="+mn-cs"/>
            </a:rPr>
            <a:t>).  Later in the biennium, the 5</a:t>
          </a:r>
          <a:r>
            <a:rPr lang="en-US" sz="1100" baseline="30000">
              <a:solidFill>
                <a:schemeClr val="dk1"/>
              </a:solidFill>
              <a:effectLst/>
              <a:latin typeface="+mn-lt"/>
              <a:ea typeface="+mn-ea"/>
              <a:cs typeface="+mn-cs"/>
            </a:rPr>
            <a:t>th</a:t>
          </a:r>
          <a:r>
            <a:rPr lang="en-US" sz="1100">
              <a:solidFill>
                <a:schemeClr val="dk1"/>
              </a:solidFill>
              <a:effectLst/>
              <a:latin typeface="+mn-lt"/>
              <a:ea typeface="+mn-ea"/>
              <a:cs typeface="+mn-cs"/>
            </a:rPr>
            <a:t> Plan Calculator was determined to no longer be an acceptable method for establishing the ten-year savings potential and biennial targets.  Consequently, the District changed its method to a Utility Specific Analysis, which was completed in the Conservation Potential Assessment conducted by EES Consulting.  </a:t>
          </a:r>
        </a:p>
        <a:p>
          <a:endParaRPr lang="en-US" sz="1100" baseline="0">
            <a:solidFill>
              <a:sysClr val="windowText" lastClr="000000"/>
            </a:solidFill>
            <a:effectLst/>
            <a:latin typeface="+mn-lt"/>
            <a:ea typeface="+mn-ea"/>
            <a:cs typeface="+mn-cs"/>
          </a:endParaRPr>
        </a:p>
        <a:p>
          <a:r>
            <a:rPr lang="en-US" sz="1100">
              <a:solidFill>
                <a:schemeClr val="dk1"/>
              </a:solidFill>
              <a:effectLst/>
              <a:latin typeface="+mn-lt"/>
              <a:ea typeface="+mn-ea"/>
              <a:cs typeface="+mn-cs"/>
            </a:rPr>
            <a:t>The District’s Board of Commissioners established the District’s savings potential for 2014 through 2023 and its 2014/15 biennial target by formally adopting the Conservation Potential Assessment. </a:t>
          </a:r>
        </a:p>
      </xdr:txBody>
    </xdr:sp>
    <xdr:clientData/>
  </xdr:twoCellAnchor>
  <xdr:twoCellAnchor>
    <xdr:from>
      <xdr:col>1</xdr:col>
      <xdr:colOff>0</xdr:colOff>
      <xdr:row>46</xdr:row>
      <xdr:rowOff>1</xdr:rowOff>
    </xdr:from>
    <xdr:to>
      <xdr:col>9</xdr:col>
      <xdr:colOff>638175</xdr:colOff>
      <xdr:row>65</xdr:row>
      <xdr:rowOff>85726</xdr:rowOff>
    </xdr:to>
    <xdr:sp macro="" textlink="">
      <xdr:nvSpPr>
        <xdr:cNvPr id="3" name="TextBox 2"/>
        <xdr:cNvSpPr txBox="1"/>
      </xdr:nvSpPr>
      <xdr:spPr>
        <a:xfrm>
          <a:off x="180975" y="9820276"/>
          <a:ext cx="8305800" cy="3162300"/>
        </a:xfrm>
        <a:prstGeom prst="rect">
          <a:avLst/>
        </a:prstGeom>
        <a:solidFill>
          <a:srgbClr val="E4E4E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All of Clallam PUD's conservation activity has been reported and tracked through</a:t>
          </a:r>
          <a:r>
            <a:rPr lang="en-US" sz="1100" baseline="0"/>
            <a:t> Bonnevile Power Administration's Customer Portal. </a:t>
          </a:r>
          <a:endParaRPr lang="en-US" sz="1100"/>
        </a:p>
      </xdr:txBody>
    </xdr:sp>
    <xdr:clientData/>
  </xdr:twoCellAnchor>
  <xdr:twoCellAnchor>
    <xdr:from>
      <xdr:col>8</xdr:col>
      <xdr:colOff>247650</xdr:colOff>
      <xdr:row>15</xdr:row>
      <xdr:rowOff>361950</xdr:rowOff>
    </xdr:from>
    <xdr:to>
      <xdr:col>9</xdr:col>
      <xdr:colOff>552450</xdr:colOff>
      <xdr:row>22</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22860</xdr:colOff>
          <xdr:row>8</xdr:row>
          <xdr:rowOff>7620</xdr:rowOff>
        </xdr:from>
        <xdr:to>
          <xdr:col>4</xdr:col>
          <xdr:colOff>571500</xdr:colOff>
          <xdr:row>9</xdr:row>
          <xdr:rowOff>22860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22860</xdr:colOff>
          <xdr:row>9</xdr:row>
          <xdr:rowOff>30480</xdr:rowOff>
        </xdr:from>
        <xdr:to>
          <xdr:col>5</xdr:col>
          <xdr:colOff>0</xdr:colOff>
          <xdr:row>10</xdr:row>
          <xdr:rowOff>30480</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22860</xdr:colOff>
          <xdr:row>10</xdr:row>
          <xdr:rowOff>68580</xdr:rowOff>
        </xdr:from>
        <xdr:to>
          <xdr:col>5</xdr:col>
          <xdr:colOff>114300</xdr:colOff>
          <xdr:row>11</xdr:row>
          <xdr:rowOff>7620</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ttiasj\AppData\Local\Microsoft\Windows\Temporary%20Internet%20Files\Content.Outlook\TIB5LGTO\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row r="29">
          <cell r="D29">
            <v>0</v>
          </cell>
          <cell r="G29">
            <v>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C66"/>
  <sheetViews>
    <sheetView topLeftCell="A7" workbookViewId="0">
      <selection activeCell="A45" sqref="A45"/>
    </sheetView>
  </sheetViews>
  <sheetFormatPr defaultRowHeight="14.4" x14ac:dyDescent="0.3"/>
  <cols>
    <col min="1" max="1" width="135.109375" customWidth="1"/>
  </cols>
  <sheetData>
    <row r="1" spans="1:3" ht="18.75" x14ac:dyDescent="0.25">
      <c r="A1" s="129" t="s">
        <v>178</v>
      </c>
    </row>
    <row r="2" spans="1:3" ht="15" x14ac:dyDescent="0.25">
      <c r="A2" s="130">
        <v>41729</v>
      </c>
    </row>
    <row r="3" spans="1:3" ht="15" x14ac:dyDescent="0.25">
      <c r="A3" s="131"/>
      <c r="C3" t="s">
        <v>219</v>
      </c>
    </row>
    <row r="4" spans="1:3" ht="15" x14ac:dyDescent="0.25">
      <c r="A4" s="132" t="s">
        <v>179</v>
      </c>
      <c r="C4" s="147">
        <v>41790</v>
      </c>
    </row>
    <row r="5" spans="1:3" ht="15" x14ac:dyDescent="0.25">
      <c r="A5" s="132" t="s">
        <v>180</v>
      </c>
      <c r="C5" t="s">
        <v>220</v>
      </c>
    </row>
    <row r="6" spans="1:3" ht="15" x14ac:dyDescent="0.25">
      <c r="A6" s="133" t="s">
        <v>181</v>
      </c>
      <c r="C6" t="s">
        <v>221</v>
      </c>
    </row>
    <row r="7" spans="1:3" ht="15" x14ac:dyDescent="0.25">
      <c r="A7" s="131"/>
      <c r="C7" t="s">
        <v>222</v>
      </c>
    </row>
    <row r="8" spans="1:3" ht="27.6" x14ac:dyDescent="0.3">
      <c r="A8" s="134" t="s">
        <v>182</v>
      </c>
    </row>
    <row r="9" spans="1:3" ht="27.6" x14ac:dyDescent="0.3">
      <c r="A9" s="134" t="s">
        <v>183</v>
      </c>
    </row>
    <row r="10" spans="1:3" ht="15" x14ac:dyDescent="0.25">
      <c r="A10" s="134"/>
    </row>
    <row r="11" spans="1:3" ht="15" x14ac:dyDescent="0.25">
      <c r="A11" s="135" t="s">
        <v>184</v>
      </c>
    </row>
    <row r="12" spans="1:3" ht="15" x14ac:dyDescent="0.25">
      <c r="A12" s="131"/>
    </row>
    <row r="13" spans="1:3" ht="72.75" x14ac:dyDescent="0.25">
      <c r="A13" s="136" t="s">
        <v>185</v>
      </c>
    </row>
    <row r="14" spans="1:3" ht="15" x14ac:dyDescent="0.25">
      <c r="A14" s="131"/>
    </row>
    <row r="15" spans="1:3" ht="29.25" x14ac:dyDescent="0.25">
      <c r="A15" s="133" t="s">
        <v>186</v>
      </c>
    </row>
    <row r="16" spans="1:3" ht="15" x14ac:dyDescent="0.25">
      <c r="A16" s="136"/>
    </row>
    <row r="17" spans="1:1" ht="15" x14ac:dyDescent="0.25">
      <c r="A17" s="131"/>
    </row>
    <row r="18" spans="1:1" ht="18.75" x14ac:dyDescent="0.25">
      <c r="A18" s="137" t="s">
        <v>187</v>
      </c>
    </row>
    <row r="19" spans="1:1" ht="15" x14ac:dyDescent="0.25">
      <c r="A19" s="132" t="s">
        <v>188</v>
      </c>
    </row>
    <row r="20" spans="1:1" ht="28.5" x14ac:dyDescent="0.25">
      <c r="A20" s="138" t="s">
        <v>189</v>
      </c>
    </row>
    <row r="21" spans="1:1" x14ac:dyDescent="0.3">
      <c r="A21" s="139" t="s">
        <v>190</v>
      </c>
    </row>
    <row r="22" spans="1:1" ht="15" x14ac:dyDescent="0.25">
      <c r="A22" s="131"/>
    </row>
    <row r="23" spans="1:1" ht="14.55" x14ac:dyDescent="0.35">
      <c r="A23" s="140" t="s">
        <v>191</v>
      </c>
    </row>
    <row r="24" spans="1:1" ht="28.8" x14ac:dyDescent="0.3">
      <c r="A24" s="141" t="s">
        <v>192</v>
      </c>
    </row>
    <row r="25" spans="1:1" x14ac:dyDescent="0.3">
      <c r="A25" s="142" t="s">
        <v>193</v>
      </c>
    </row>
    <row r="26" spans="1:1" ht="14.55" x14ac:dyDescent="0.35">
      <c r="A26" s="131"/>
    </row>
    <row r="27" spans="1:1" ht="42" x14ac:dyDescent="0.35">
      <c r="A27" s="132" t="s">
        <v>194</v>
      </c>
    </row>
    <row r="28" spans="1:1" ht="14.55" x14ac:dyDescent="0.35">
      <c r="A28" s="143"/>
    </row>
    <row r="29" spans="1:1" ht="42" x14ac:dyDescent="0.35">
      <c r="A29" s="136" t="s">
        <v>195</v>
      </c>
    </row>
    <row r="30" spans="1:1" x14ac:dyDescent="0.3">
      <c r="A30" s="131"/>
    </row>
    <row r="31" spans="1:1" ht="41.4" x14ac:dyDescent="0.3">
      <c r="A31" s="133" t="s">
        <v>196</v>
      </c>
    </row>
    <row r="32" spans="1:1" x14ac:dyDescent="0.3">
      <c r="A32" s="131"/>
    </row>
    <row r="33" spans="1:1" ht="55.2" x14ac:dyDescent="0.3">
      <c r="A33" s="132" t="s">
        <v>197</v>
      </c>
    </row>
    <row r="34" spans="1:1" x14ac:dyDescent="0.3">
      <c r="A34" s="134"/>
    </row>
    <row r="35" spans="1:1" ht="27.6" x14ac:dyDescent="0.3">
      <c r="A35" s="134" t="s">
        <v>198</v>
      </c>
    </row>
    <row r="36" spans="1:1" x14ac:dyDescent="0.3">
      <c r="A36" s="141" t="s">
        <v>199</v>
      </c>
    </row>
    <row r="37" spans="1:1" x14ac:dyDescent="0.3">
      <c r="A37" s="141" t="s">
        <v>200</v>
      </c>
    </row>
    <row r="38" spans="1:1" x14ac:dyDescent="0.3">
      <c r="A38" s="144" t="s">
        <v>201</v>
      </c>
    </row>
    <row r="39" spans="1:1" x14ac:dyDescent="0.3">
      <c r="A39" s="131"/>
    </row>
    <row r="40" spans="1:1" ht="27.6" x14ac:dyDescent="0.3">
      <c r="A40" s="133" t="s">
        <v>202</v>
      </c>
    </row>
    <row r="41" spans="1:1" x14ac:dyDescent="0.3">
      <c r="A41" s="131"/>
    </row>
    <row r="42" spans="1:1" ht="17.399999999999999" x14ac:dyDescent="0.3">
      <c r="A42" s="137" t="s">
        <v>203</v>
      </c>
    </row>
    <row r="43" spans="1:1" ht="27.6" x14ac:dyDescent="0.3">
      <c r="A43" s="136" t="s">
        <v>204</v>
      </c>
    </row>
    <row r="44" spans="1:1" x14ac:dyDescent="0.3">
      <c r="A44" s="131"/>
    </row>
    <row r="45" spans="1:1" ht="41.4" x14ac:dyDescent="0.3">
      <c r="A45" s="133" t="s">
        <v>205</v>
      </c>
    </row>
    <row r="46" spans="1:1" x14ac:dyDescent="0.3">
      <c r="A46" s="131"/>
    </row>
    <row r="47" spans="1:1" ht="41.4" x14ac:dyDescent="0.3">
      <c r="A47" s="133" t="s">
        <v>206</v>
      </c>
    </row>
    <row r="48" spans="1:1" x14ac:dyDescent="0.3">
      <c r="A48" s="131"/>
    </row>
    <row r="49" spans="1:1" ht="27.6" x14ac:dyDescent="0.3">
      <c r="A49" s="133" t="s">
        <v>207</v>
      </c>
    </row>
    <row r="50" spans="1:1" x14ac:dyDescent="0.3">
      <c r="A50" s="131"/>
    </row>
    <row r="51" spans="1:1" x14ac:dyDescent="0.3">
      <c r="A51" s="132" t="s">
        <v>208</v>
      </c>
    </row>
    <row r="52" spans="1:1" ht="41.4" x14ac:dyDescent="0.3">
      <c r="A52" s="136" t="s">
        <v>209</v>
      </c>
    </row>
    <row r="53" spans="1:1" x14ac:dyDescent="0.3">
      <c r="A53" s="131"/>
    </row>
    <row r="54" spans="1:1" ht="55.2" x14ac:dyDescent="0.3">
      <c r="A54" s="145" t="s">
        <v>210</v>
      </c>
    </row>
    <row r="55" spans="1:1" x14ac:dyDescent="0.3">
      <c r="A55" s="131"/>
    </row>
    <row r="56" spans="1:1" ht="55.2" x14ac:dyDescent="0.3">
      <c r="A56" s="133" t="s">
        <v>211</v>
      </c>
    </row>
    <row r="57" spans="1:1" x14ac:dyDescent="0.3">
      <c r="A57" s="131"/>
    </row>
    <row r="58" spans="1:1" ht="55.2" x14ac:dyDescent="0.3">
      <c r="A58" s="133" t="s">
        <v>212</v>
      </c>
    </row>
    <row r="59" spans="1:1" x14ac:dyDescent="0.3">
      <c r="A59" s="131"/>
    </row>
    <row r="60" spans="1:1" x14ac:dyDescent="0.3">
      <c r="A60" s="132" t="s">
        <v>213</v>
      </c>
    </row>
    <row r="61" spans="1:1" ht="27.6" x14ac:dyDescent="0.3">
      <c r="A61" s="136" t="s">
        <v>214</v>
      </c>
    </row>
    <row r="62" spans="1:1" x14ac:dyDescent="0.3">
      <c r="A62" s="131"/>
    </row>
    <row r="63" spans="1:1" x14ac:dyDescent="0.3">
      <c r="A63" s="132" t="s">
        <v>215</v>
      </c>
    </row>
    <row r="64" spans="1:1" ht="27.6" x14ac:dyDescent="0.3">
      <c r="A64" s="136" t="s">
        <v>216</v>
      </c>
    </row>
    <row r="65" spans="1:1" x14ac:dyDescent="0.3">
      <c r="A65" s="131"/>
    </row>
    <row r="66" spans="1:1" ht="15" thickBot="1" x14ac:dyDescent="0.35">
      <c r="A66" s="146" t="s">
        <v>217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C7"/>
  <sheetViews>
    <sheetView workbookViewId="0">
      <selection activeCell="B14" sqref="B14"/>
    </sheetView>
  </sheetViews>
  <sheetFormatPr defaultRowHeight="14.4" x14ac:dyDescent="0.3"/>
  <cols>
    <col min="1" max="1" width="107" customWidth="1"/>
  </cols>
  <sheetData>
    <row r="1" spans="1:3" ht="17.399999999999999" x14ac:dyDescent="0.3">
      <c r="A1" s="125" t="s">
        <v>176</v>
      </c>
    </row>
    <row r="2" spans="1:3" ht="18.75" x14ac:dyDescent="0.25">
      <c r="A2" s="126"/>
    </row>
    <row r="3" spans="1:3" ht="57" x14ac:dyDescent="0.25">
      <c r="A3" s="127" t="s">
        <v>218</v>
      </c>
      <c r="C3" t="s">
        <v>219</v>
      </c>
    </row>
    <row r="4" spans="1:3" ht="15" x14ac:dyDescent="0.25">
      <c r="A4" s="127"/>
      <c r="C4" s="147">
        <v>41790</v>
      </c>
    </row>
    <row r="5" spans="1:3" ht="29.25" thickBot="1" x14ac:dyDescent="0.3">
      <c r="A5" s="128" t="s">
        <v>177</v>
      </c>
      <c r="C5" t="s">
        <v>220</v>
      </c>
    </row>
    <row r="6" spans="1:3" x14ac:dyDescent="0.3">
      <c r="C6" t="s">
        <v>221</v>
      </c>
    </row>
    <row r="7" spans="1:3" x14ac:dyDescent="0.3">
      <c r="C7" t="s">
        <v>222</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J46"/>
  <sheetViews>
    <sheetView tabSelected="1" zoomScaleNormal="100" workbookViewId="0">
      <selection activeCell="M35" sqref="M35"/>
    </sheetView>
  </sheetViews>
  <sheetFormatPr defaultColWidth="9.109375" defaultRowHeight="13.2" x14ac:dyDescent="0.25"/>
  <cols>
    <col min="1" max="1" width="3.109375" style="1" customWidth="1"/>
    <col min="2" max="2" width="16.6640625" style="1" customWidth="1"/>
    <col min="3" max="3" width="17.21875" style="1" customWidth="1"/>
    <col min="4" max="4" width="17.109375" style="1" customWidth="1"/>
    <col min="5" max="5" width="16" style="1" customWidth="1"/>
    <col min="6" max="6" width="4.44140625" style="1" customWidth="1"/>
    <col min="7" max="7" width="14.44140625" style="1" customWidth="1"/>
    <col min="8" max="8" width="15.33203125" style="1" customWidth="1"/>
    <col min="9" max="9" width="12.33203125" style="1" customWidth="1"/>
    <col min="10" max="10" width="11.109375" style="1" customWidth="1"/>
    <col min="11" max="16384" width="9.109375" style="1"/>
  </cols>
  <sheetData>
    <row r="1" spans="1:10" s="7" customFormat="1" ht="18.600000000000001" x14ac:dyDescent="0.45">
      <c r="B1" s="92" t="s">
        <v>77</v>
      </c>
    </row>
    <row r="2" spans="1:10" ht="15" customHeight="1" x14ac:dyDescent="0.25">
      <c r="B2" s="2"/>
    </row>
    <row r="3" spans="1:10" ht="14.25" customHeight="1" thickBot="1" x14ac:dyDescent="0.3">
      <c r="B3" s="3" t="s">
        <v>4</v>
      </c>
      <c r="C3" s="154" t="s">
        <v>219</v>
      </c>
      <c r="D3" s="154"/>
      <c r="E3" s="154"/>
      <c r="G3" s="150" t="s">
        <v>85</v>
      </c>
      <c r="H3" s="150"/>
      <c r="I3" s="150"/>
      <c r="J3" s="150"/>
    </row>
    <row r="4" spans="1:10" ht="15" customHeight="1" x14ac:dyDescent="0.25">
      <c r="B4" s="4" t="s">
        <v>84</v>
      </c>
      <c r="C4" s="155">
        <v>41790</v>
      </c>
      <c r="D4" s="156"/>
      <c r="E4" s="156"/>
      <c r="F4" s="16"/>
      <c r="H4" s="113" t="s">
        <v>81</v>
      </c>
      <c r="I4" s="112"/>
      <c r="J4" s="113" t="s">
        <v>82</v>
      </c>
    </row>
    <row r="5" spans="1:10" ht="15" customHeight="1" x14ac:dyDescent="0.25">
      <c r="B5" s="5" t="s">
        <v>83</v>
      </c>
      <c r="C5" s="157" t="s">
        <v>220</v>
      </c>
      <c r="D5" s="158"/>
      <c r="E5" s="158"/>
      <c r="F5" s="7"/>
      <c r="H5" s="111" t="s">
        <v>80</v>
      </c>
      <c r="J5" s="111" t="s">
        <v>80</v>
      </c>
    </row>
    <row r="6" spans="1:10" ht="15" customHeight="1" x14ac:dyDescent="0.25">
      <c r="B6" s="5" t="s">
        <v>1</v>
      </c>
      <c r="C6" s="158" t="s">
        <v>221</v>
      </c>
      <c r="D6" s="158"/>
      <c r="E6" s="158"/>
      <c r="F6" s="7"/>
      <c r="G6" s="94" t="s">
        <v>66</v>
      </c>
      <c r="H6" s="95">
        <f>CON_Target_2012_2013</f>
        <v>18150.719999999998</v>
      </c>
      <c r="I6" s="94" t="s">
        <v>66</v>
      </c>
      <c r="J6" s="96">
        <f>CON_Target_2014_2015</f>
        <v>12053.759999999998</v>
      </c>
    </row>
    <row r="7" spans="1:10" ht="15" customHeight="1" x14ac:dyDescent="0.25">
      <c r="B7" s="5" t="s">
        <v>2</v>
      </c>
      <c r="C7" s="159" t="s">
        <v>222</v>
      </c>
      <c r="D7" s="160"/>
      <c r="E7" s="160"/>
      <c r="F7" s="7"/>
      <c r="G7" s="94" t="s">
        <v>67</v>
      </c>
      <c r="H7" s="97">
        <f>CON_2012_MWH+CON_2013_MWH</f>
        <v>19061.437841052226</v>
      </c>
    </row>
    <row r="8" spans="1:10" ht="15" customHeight="1" thickBot="1" x14ac:dyDescent="0.3">
      <c r="B8" s="5"/>
      <c r="C8" s="93"/>
      <c r="D8" s="7"/>
      <c r="E8" s="7"/>
      <c r="F8" s="7"/>
      <c r="G8" s="94" t="s">
        <v>68</v>
      </c>
      <c r="H8" s="98">
        <f>H6-H7</f>
        <v>-910.71784105222832</v>
      </c>
    </row>
    <row r="9" spans="1:10" s="7" customFormat="1" ht="13.8" thickTop="1" x14ac:dyDescent="0.25">
      <c r="B9" s="164" t="s">
        <v>69</v>
      </c>
      <c r="C9" s="164"/>
      <c r="D9" s="164"/>
      <c r="E9" s="164"/>
      <c r="F9" s="165"/>
    </row>
    <row r="10" spans="1:10" s="7" customFormat="1" x14ac:dyDescent="0.25">
      <c r="B10" s="166" t="s">
        <v>36</v>
      </c>
      <c r="C10" s="151"/>
      <c r="D10" s="151" t="s">
        <v>72</v>
      </c>
      <c r="E10" s="151"/>
    </row>
    <row r="11" spans="1:10" ht="52.5" customHeight="1" x14ac:dyDescent="0.25">
      <c r="B11" s="99" t="s">
        <v>75</v>
      </c>
      <c r="C11" s="17" t="s">
        <v>51</v>
      </c>
      <c r="D11" s="17" t="s">
        <v>74</v>
      </c>
      <c r="E11" s="100" t="s">
        <v>73</v>
      </c>
    </row>
    <row r="12" spans="1:10" ht="15" customHeight="1" x14ac:dyDescent="0.25">
      <c r="B12" s="101">
        <f>10.36*8760</f>
        <v>90753.599999999991</v>
      </c>
      <c r="C12" s="102">
        <f>CON_Potential_2012_2021/5</f>
        <v>18150.719999999998</v>
      </c>
      <c r="D12" s="102">
        <f>6.88*8760</f>
        <v>60268.799999999996</v>
      </c>
      <c r="E12" s="103">
        <f>CON_Potential_2014_2023/5</f>
        <v>12053.759999999998</v>
      </c>
    </row>
    <row r="13" spans="1:10" ht="15" customHeight="1" thickBot="1" x14ac:dyDescent="0.3">
      <c r="B13" s="7"/>
      <c r="C13" s="7"/>
      <c r="D13" s="7"/>
      <c r="E13" s="7"/>
      <c r="F13" s="7"/>
      <c r="G13" s="7"/>
      <c r="H13" s="7"/>
    </row>
    <row r="14" spans="1:10" ht="13.8" thickTop="1" x14ac:dyDescent="0.25">
      <c r="B14" s="149" t="s">
        <v>3</v>
      </c>
      <c r="C14" s="149"/>
      <c r="D14" s="149"/>
      <c r="E14" s="149"/>
      <c r="F14" s="149"/>
      <c r="G14" s="149"/>
      <c r="H14" s="149"/>
    </row>
    <row r="15" spans="1:10" ht="15" customHeight="1" x14ac:dyDescent="0.25">
      <c r="A15" s="7"/>
      <c r="B15" s="18"/>
      <c r="D15" s="151" t="s">
        <v>49</v>
      </c>
      <c r="E15" s="151"/>
      <c r="G15" s="151" t="s">
        <v>71</v>
      </c>
      <c r="H15" s="151"/>
    </row>
    <row r="16" spans="1:10" ht="30.75" customHeight="1" x14ac:dyDescent="0.25">
      <c r="A16" s="7"/>
      <c r="C16" s="19" t="s">
        <v>43</v>
      </c>
      <c r="D16" s="17" t="s">
        <v>7</v>
      </c>
      <c r="E16" s="17" t="s">
        <v>8</v>
      </c>
      <c r="G16" s="17" t="s">
        <v>7</v>
      </c>
      <c r="H16" s="17" t="s">
        <v>8</v>
      </c>
    </row>
    <row r="17" spans="1:8" ht="15" customHeight="1" x14ac:dyDescent="0.25">
      <c r="A17" s="7"/>
      <c r="C17" s="35" t="s">
        <v>9</v>
      </c>
      <c r="D17" s="104">
        <v>5539.5034299999998</v>
      </c>
      <c r="E17" s="116">
        <v>1324755</v>
      </c>
      <c r="G17" s="104">
        <v>7305.4017310522295</v>
      </c>
      <c r="H17" s="116">
        <v>1520165</v>
      </c>
    </row>
    <row r="18" spans="1:8" ht="15" customHeight="1" x14ac:dyDescent="0.25">
      <c r="A18" s="7"/>
      <c r="C18" s="35" t="s">
        <v>10</v>
      </c>
      <c r="D18" s="104">
        <v>573.66800000000001</v>
      </c>
      <c r="E18" s="116">
        <v>163726</v>
      </c>
      <c r="G18" s="104">
        <v>773.79555000000005</v>
      </c>
      <c r="H18" s="116">
        <v>154715</v>
      </c>
    </row>
    <row r="19" spans="1:8" ht="15" customHeight="1" x14ac:dyDescent="0.25">
      <c r="A19" s="7"/>
      <c r="C19" s="35" t="s">
        <v>11</v>
      </c>
      <c r="D19" s="104">
        <v>57.118870000000001</v>
      </c>
      <c r="E19" s="116">
        <v>10146</v>
      </c>
      <c r="G19" s="104">
        <v>4.5442600000000004</v>
      </c>
      <c r="H19" s="116">
        <v>13700</v>
      </c>
    </row>
    <row r="20" spans="1:8" ht="15" customHeight="1" x14ac:dyDescent="0.25">
      <c r="A20" s="7"/>
      <c r="C20" s="35" t="s">
        <v>12</v>
      </c>
      <c r="D20" s="104"/>
      <c r="E20" s="116"/>
      <c r="G20" s="104"/>
      <c r="H20" s="116"/>
    </row>
    <row r="21" spans="1:8" ht="15" customHeight="1" x14ac:dyDescent="0.25">
      <c r="A21" s="7"/>
      <c r="C21" s="35" t="s">
        <v>38</v>
      </c>
      <c r="D21" s="104"/>
      <c r="E21" s="116"/>
      <c r="G21" s="104"/>
      <c r="H21" s="116"/>
    </row>
    <row r="22" spans="1:8" ht="15" customHeight="1" x14ac:dyDescent="0.25">
      <c r="A22" s="7"/>
      <c r="C22" s="36" t="s">
        <v>39</v>
      </c>
      <c r="D22" s="104"/>
      <c r="E22" s="116"/>
      <c r="G22" s="104"/>
      <c r="H22" s="116"/>
    </row>
    <row r="23" spans="1:8" ht="15" customHeight="1" x14ac:dyDescent="0.25">
      <c r="A23" s="7"/>
      <c r="C23" s="36" t="s">
        <v>5</v>
      </c>
      <c r="D23" s="105">
        <f>2448508/1000</f>
        <v>2448.5079999999998</v>
      </c>
      <c r="E23" s="116"/>
      <c r="G23" s="105">
        <v>2358.8980000000001</v>
      </c>
      <c r="H23" s="116"/>
    </row>
    <row r="24" spans="1:8" ht="15" customHeight="1" x14ac:dyDescent="0.25">
      <c r="A24" s="7"/>
      <c r="C24" s="106"/>
      <c r="D24" s="105"/>
      <c r="E24" s="116"/>
      <c r="G24" s="105"/>
      <c r="H24" s="116"/>
    </row>
    <row r="25" spans="1:8" ht="15" customHeight="1" x14ac:dyDescent="0.25">
      <c r="A25" s="7"/>
      <c r="C25" s="106"/>
      <c r="D25" s="105"/>
      <c r="E25" s="116"/>
      <c r="G25" s="105"/>
      <c r="H25" s="116"/>
    </row>
    <row r="26" spans="1:8" ht="30.75" customHeight="1" x14ac:dyDescent="0.25">
      <c r="A26" s="7"/>
      <c r="B26" s="152" t="s">
        <v>70</v>
      </c>
      <c r="C26" s="153"/>
      <c r="E26" s="117"/>
      <c r="H26" s="117"/>
    </row>
    <row r="27" spans="1:8" ht="15" customHeight="1" x14ac:dyDescent="0.25">
      <c r="A27" s="7"/>
      <c r="C27" s="148" t="s">
        <v>235</v>
      </c>
      <c r="D27" s="114"/>
      <c r="E27" s="116">
        <v>112007</v>
      </c>
      <c r="G27" s="114"/>
      <c r="H27" s="116">
        <v>182782</v>
      </c>
    </row>
    <row r="28" spans="1:8" ht="15" customHeight="1" x14ac:dyDescent="0.25">
      <c r="A28" s="7"/>
      <c r="C28" s="107"/>
      <c r="D28" s="115"/>
      <c r="E28" s="116"/>
      <c r="G28" s="115"/>
      <c r="H28" s="116"/>
    </row>
    <row r="29" spans="1:8" ht="15" customHeight="1" x14ac:dyDescent="0.25">
      <c r="C29" s="37" t="s">
        <v>6</v>
      </c>
      <c r="D29" s="34">
        <f>SUM(D17:D25)</f>
        <v>8618.7982999999986</v>
      </c>
      <c r="E29" s="118">
        <f>SUM(E17:E28)</f>
        <v>1610634</v>
      </c>
      <c r="G29" s="34">
        <f>SUM(G17:G25)</f>
        <v>10442.639541052229</v>
      </c>
      <c r="H29" s="118">
        <f>SUM(H17:H28)</f>
        <v>1871362</v>
      </c>
    </row>
    <row r="30" spans="1:8" ht="15" customHeight="1" x14ac:dyDescent="0.25">
      <c r="B30" s="20"/>
      <c r="C30" s="21"/>
      <c r="D30" s="22"/>
      <c r="E30" s="21"/>
      <c r="F30" s="22"/>
    </row>
    <row r="31" spans="1:8" s="7" customFormat="1" ht="15" customHeight="1" x14ac:dyDescent="0.25">
      <c r="B31" s="3" t="s">
        <v>4</v>
      </c>
      <c r="C31" s="161" t="str">
        <f>CON_Utility_Name</f>
        <v>PUD No. 1 of Clallam County</v>
      </c>
      <c r="D31" s="161"/>
      <c r="E31" s="161"/>
      <c r="F31" s="161"/>
    </row>
    <row r="32" spans="1:8" s="7" customFormat="1" ht="21" customHeight="1" x14ac:dyDescent="0.25">
      <c r="B32" s="3"/>
      <c r="C32" s="6"/>
      <c r="D32" s="6"/>
      <c r="E32" s="6"/>
      <c r="F32" s="6"/>
    </row>
    <row r="33" spans="2:6" s="23" customFormat="1" x14ac:dyDescent="0.3">
      <c r="B33" s="162" t="s">
        <v>76</v>
      </c>
      <c r="C33" s="163"/>
      <c r="D33" s="163"/>
      <c r="E33" s="163"/>
      <c r="F33" s="163"/>
    </row>
    <row r="34" spans="2:6" ht="15" customHeight="1" x14ac:dyDescent="0.25"/>
    <row r="35" spans="2:6" ht="15" customHeight="1" x14ac:dyDescent="0.25"/>
    <row r="36" spans="2:6" ht="15" customHeight="1" x14ac:dyDescent="0.25"/>
    <row r="37" spans="2:6" ht="15" customHeight="1" x14ac:dyDescent="0.25"/>
    <row r="38" spans="2:6" ht="15" customHeight="1" x14ac:dyDescent="0.25"/>
    <row r="39" spans="2:6" ht="15" customHeight="1" x14ac:dyDescent="0.25"/>
    <row r="40" spans="2:6" ht="15" customHeight="1" x14ac:dyDescent="0.25"/>
    <row r="41" spans="2:6" ht="15" customHeight="1" x14ac:dyDescent="0.25"/>
    <row r="42" spans="2:6" ht="15" customHeight="1" x14ac:dyDescent="0.25"/>
    <row r="43" spans="2:6" ht="15" customHeight="1" x14ac:dyDescent="0.25"/>
    <row r="44" spans="2:6" ht="15" customHeight="1" x14ac:dyDescent="0.25"/>
    <row r="45" spans="2:6" ht="15" customHeight="1" x14ac:dyDescent="0.25"/>
    <row r="46" spans="2:6" x14ac:dyDescent="0.25">
      <c r="B46" s="11" t="s">
        <v>37</v>
      </c>
    </row>
  </sheetData>
  <mergeCells count="16">
    <mergeCell ref="C31:F31"/>
    <mergeCell ref="B33:F33"/>
    <mergeCell ref="B9:F9"/>
    <mergeCell ref="B10:C10"/>
    <mergeCell ref="D10:E10"/>
    <mergeCell ref="G14:H14"/>
    <mergeCell ref="G3:J3"/>
    <mergeCell ref="G15:H15"/>
    <mergeCell ref="B14:F14"/>
    <mergeCell ref="B26:C26"/>
    <mergeCell ref="D15:E15"/>
    <mergeCell ref="C3:E3"/>
    <mergeCell ref="C4:E4"/>
    <mergeCell ref="C5:E5"/>
    <mergeCell ref="C6:E6"/>
    <mergeCell ref="C7:E7"/>
  </mergeCells>
  <pageMargins left="0.7" right="0.7" top="0.75" bottom="0.75" header="0.3" footer="0.3"/>
  <pageSetup scale="96" fitToHeight="0" orientation="landscape" r:id="rId1"/>
  <rowBreaks count="1" manualBreakCount="1">
    <brk id="29"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zoomScaleNormal="100" zoomScaleSheetLayoutView="100" workbookViewId="0">
      <selection activeCell="B78" sqref="B78"/>
    </sheetView>
  </sheetViews>
  <sheetFormatPr defaultColWidth="9.109375" defaultRowHeight="13.2" x14ac:dyDescent="0.25"/>
  <cols>
    <col min="1" max="1" width="2.6640625" style="1" customWidth="1"/>
    <col min="2" max="2" width="30.109375" style="1" customWidth="1"/>
    <col min="3" max="4" width="10.33203125" style="1" customWidth="1"/>
    <col min="5" max="13" width="10.6640625" style="1" customWidth="1"/>
    <col min="14" max="14" width="10.88671875" style="1" bestFit="1" customWidth="1"/>
    <col min="15" max="15" width="10.6640625" style="1" customWidth="1"/>
    <col min="16" max="16" width="10.5546875" style="1" customWidth="1"/>
    <col min="17" max="17" width="10.6640625" style="1" customWidth="1"/>
    <col min="18" max="16384" width="9.109375" style="1"/>
  </cols>
  <sheetData>
    <row r="1" spans="2:34" s="7" customFormat="1" ht="18.600000000000001" x14ac:dyDescent="0.45">
      <c r="B1" s="76" t="s">
        <v>60</v>
      </c>
      <c r="C1" s="76"/>
      <c r="D1" s="76"/>
      <c r="AC1" s="71" t="s">
        <v>52</v>
      </c>
      <c r="AH1" s="68"/>
    </row>
    <row r="2" spans="2:34" ht="13.8" x14ac:dyDescent="0.25">
      <c r="B2" s="28"/>
      <c r="C2" s="28"/>
      <c r="D2" s="28"/>
      <c r="I2" s="178" t="s">
        <v>48</v>
      </c>
      <c r="J2" s="179"/>
      <c r="K2" s="179"/>
      <c r="L2" s="179"/>
      <c r="M2" s="179"/>
      <c r="N2" s="180"/>
      <c r="AC2" s="72" t="s">
        <v>53</v>
      </c>
      <c r="AH2" s="66"/>
    </row>
    <row r="3" spans="2:34" ht="15" customHeight="1" x14ac:dyDescent="0.25">
      <c r="B3" s="3" t="s">
        <v>4</v>
      </c>
      <c r="C3" s="184" t="s">
        <v>219</v>
      </c>
      <c r="D3" s="184"/>
      <c r="E3" s="184"/>
      <c r="I3" s="85"/>
      <c r="J3" s="7"/>
      <c r="K3" s="7"/>
      <c r="L3" s="7"/>
      <c r="M3" s="84" t="s">
        <v>44</v>
      </c>
      <c r="N3" s="110">
        <v>647502</v>
      </c>
      <c r="AC3" s="72" t="s">
        <v>54</v>
      </c>
      <c r="AH3" s="66"/>
    </row>
    <row r="4" spans="2:34" ht="15" customHeight="1" thickBot="1" x14ac:dyDescent="0.3">
      <c r="B4" s="4" t="s">
        <v>84</v>
      </c>
      <c r="C4" s="185">
        <v>41790</v>
      </c>
      <c r="D4" s="185"/>
      <c r="E4" s="185"/>
      <c r="I4" s="85"/>
      <c r="J4" s="7"/>
      <c r="K4" s="7"/>
      <c r="L4" s="7"/>
      <c r="M4" s="84" t="s">
        <v>57</v>
      </c>
      <c r="N4" s="110">
        <v>642859</v>
      </c>
      <c r="AC4" s="72" t="s">
        <v>55</v>
      </c>
      <c r="AH4" s="67"/>
    </row>
    <row r="5" spans="2:34" ht="15" customHeight="1" x14ac:dyDescent="0.25">
      <c r="B5" s="5" t="s">
        <v>0</v>
      </c>
      <c r="C5" s="186" t="s">
        <v>220</v>
      </c>
      <c r="D5" s="186"/>
      <c r="E5" s="186"/>
      <c r="I5" s="85"/>
      <c r="J5" s="7"/>
      <c r="K5" s="7"/>
      <c r="L5" s="7"/>
      <c r="M5" s="84" t="s">
        <v>58</v>
      </c>
      <c r="N5" s="86">
        <f>AVERAGE(REN_Load_2012,REN_Load_2013)</f>
        <v>645180.5</v>
      </c>
    </row>
    <row r="6" spans="2:34" ht="15" customHeight="1" x14ac:dyDescent="0.25">
      <c r="B6" s="5" t="s">
        <v>1</v>
      </c>
      <c r="C6" s="186" t="s">
        <v>221</v>
      </c>
      <c r="D6" s="186"/>
      <c r="E6" s="186"/>
      <c r="I6" s="85"/>
      <c r="J6" s="7"/>
      <c r="K6" s="7"/>
      <c r="L6" s="7"/>
      <c r="M6" s="84" t="s">
        <v>59</v>
      </c>
      <c r="N6" s="87">
        <v>0.03</v>
      </c>
    </row>
    <row r="7" spans="2:34" ht="15" customHeight="1" x14ac:dyDescent="0.25">
      <c r="B7" s="5" t="s">
        <v>2</v>
      </c>
      <c r="C7" s="187" t="s">
        <v>222</v>
      </c>
      <c r="D7" s="188"/>
      <c r="E7" s="188"/>
      <c r="I7" s="109"/>
      <c r="J7" s="7"/>
      <c r="K7" s="7"/>
      <c r="L7" s="7"/>
      <c r="M7" s="84" t="s">
        <v>65</v>
      </c>
      <c r="N7" s="86">
        <f>N5*N6</f>
        <v>19355.415000000001</v>
      </c>
    </row>
    <row r="8" spans="2:34" ht="15" customHeight="1" x14ac:dyDescent="0.25">
      <c r="B8" s="5"/>
      <c r="C8" s="5"/>
      <c r="D8" s="5"/>
      <c r="E8" s="65"/>
      <c r="I8" s="88"/>
      <c r="J8" s="89"/>
      <c r="K8" s="89"/>
      <c r="L8" s="89"/>
      <c r="M8" s="90" t="s">
        <v>56</v>
      </c>
      <c r="N8" s="91">
        <f>SUM(C20:M20)</f>
        <v>38800</v>
      </c>
    </row>
    <row r="9" spans="2:34" ht="15" customHeight="1" x14ac:dyDescent="0.25">
      <c r="B9" s="3" t="s">
        <v>61</v>
      </c>
      <c r="C9" s="77"/>
      <c r="D9" s="77"/>
    </row>
    <row r="10" spans="2:34" ht="15" customHeight="1" x14ac:dyDescent="0.25">
      <c r="C10" s="28"/>
      <c r="D10" s="28"/>
      <c r="G10" s="181" t="s">
        <v>168</v>
      </c>
      <c r="H10" s="182"/>
      <c r="I10" s="182"/>
      <c r="J10" s="182"/>
      <c r="K10" s="182"/>
      <c r="L10" s="182"/>
      <c r="M10" s="182"/>
      <c r="N10" s="183"/>
    </row>
    <row r="11" spans="2:34" s="69" customFormat="1" ht="14.25" customHeight="1" x14ac:dyDescent="0.3">
      <c r="B11" s="1"/>
      <c r="C11" s="70"/>
      <c r="D11" s="70"/>
      <c r="G11" s="85" t="s">
        <v>167</v>
      </c>
      <c r="H11" s="121"/>
      <c r="I11" s="121"/>
      <c r="J11" s="121"/>
      <c r="K11" s="121"/>
      <c r="L11" s="121"/>
      <c r="M11" s="7"/>
      <c r="N11" s="123">
        <v>210240</v>
      </c>
    </row>
    <row r="12" spans="2:34" x14ac:dyDescent="0.25">
      <c r="C12" s="28"/>
      <c r="D12" s="28"/>
      <c r="G12" s="85" t="s">
        <v>175</v>
      </c>
      <c r="H12" s="119"/>
      <c r="I12" s="119"/>
      <c r="J12" s="119"/>
      <c r="K12" s="119"/>
      <c r="L12" s="7"/>
      <c r="M12" s="7"/>
      <c r="N12" s="123">
        <v>53125000</v>
      </c>
    </row>
    <row r="13" spans="2:34" x14ac:dyDescent="0.25">
      <c r="G13" s="122" t="s">
        <v>169</v>
      </c>
      <c r="H13" s="120"/>
      <c r="I13" s="120"/>
      <c r="J13" s="120"/>
      <c r="K13" s="120"/>
      <c r="L13" s="89"/>
      <c r="M13" s="89"/>
      <c r="N13" s="124">
        <f>IF(REN_RetailRevenueRequirement_2014&gt;0,REN_Expenditure_Amount_2014/REN_RetailRevenueRequirement_2014,"")</f>
        <v>3.9574588235294118E-3</v>
      </c>
    </row>
    <row r="14" spans="2:34" ht="17.399999999999999" customHeight="1" x14ac:dyDescent="0.25">
      <c r="I14" s="167"/>
      <c r="J14" s="167"/>
      <c r="K14" s="167"/>
      <c r="L14" s="167"/>
      <c r="M14" s="167"/>
      <c r="N14" s="62"/>
      <c r="O14" s="24"/>
      <c r="P14" s="24"/>
    </row>
    <row r="15" spans="2:34" ht="16.95" customHeight="1" x14ac:dyDescent="0.25">
      <c r="B15" s="5"/>
      <c r="C15" s="33" t="s">
        <v>14</v>
      </c>
      <c r="D15" s="31" t="s">
        <v>15</v>
      </c>
      <c r="E15" s="31" t="s">
        <v>16</v>
      </c>
      <c r="F15" s="31" t="s">
        <v>17</v>
      </c>
      <c r="G15" s="31" t="s">
        <v>18</v>
      </c>
      <c r="H15" s="31" t="s">
        <v>19</v>
      </c>
      <c r="I15" s="31" t="s">
        <v>20</v>
      </c>
      <c r="J15" s="31" t="s">
        <v>21</v>
      </c>
      <c r="K15" s="32" t="s">
        <v>22</v>
      </c>
      <c r="L15" s="32" t="s">
        <v>86</v>
      </c>
      <c r="M15" s="32" t="s">
        <v>87</v>
      </c>
      <c r="N15" s="62"/>
      <c r="O15" s="24"/>
      <c r="P15" s="24"/>
    </row>
    <row r="16" spans="2:34" ht="21.75" customHeight="1" x14ac:dyDescent="0.25">
      <c r="B16" s="10"/>
      <c r="C16" s="27" t="s">
        <v>23</v>
      </c>
      <c r="D16" s="27" t="s">
        <v>24</v>
      </c>
      <c r="E16" s="27" t="s">
        <v>25</v>
      </c>
      <c r="F16" s="27" t="s">
        <v>26</v>
      </c>
      <c r="G16" s="27" t="s">
        <v>27</v>
      </c>
      <c r="H16" s="27" t="s">
        <v>42</v>
      </c>
      <c r="I16" s="27" t="s">
        <v>28</v>
      </c>
      <c r="J16" s="27" t="s">
        <v>29</v>
      </c>
      <c r="K16" s="27" t="s">
        <v>30</v>
      </c>
      <c r="L16" s="27" t="s">
        <v>34</v>
      </c>
      <c r="M16" s="27" t="s">
        <v>31</v>
      </c>
      <c r="N16" s="62"/>
      <c r="O16" s="24"/>
      <c r="P16" s="24"/>
    </row>
    <row r="17" spans="2:34" ht="18" customHeight="1" x14ac:dyDescent="0.25">
      <c r="B17" s="5"/>
      <c r="C17" s="25" t="s">
        <v>7</v>
      </c>
      <c r="D17" s="25" t="s">
        <v>7</v>
      </c>
      <c r="E17" s="25" t="s">
        <v>7</v>
      </c>
      <c r="F17" s="25" t="s">
        <v>7</v>
      </c>
      <c r="G17" s="25" t="s">
        <v>7</v>
      </c>
      <c r="H17" s="25" t="s">
        <v>7</v>
      </c>
      <c r="I17" s="25" t="s">
        <v>7</v>
      </c>
      <c r="J17" s="25" t="s">
        <v>7</v>
      </c>
      <c r="K17" s="25" t="s">
        <v>7</v>
      </c>
      <c r="L17" s="25" t="s">
        <v>64</v>
      </c>
      <c r="M17" s="25" t="s">
        <v>64</v>
      </c>
      <c r="N17" s="62"/>
      <c r="O17" s="24"/>
      <c r="P17" s="24"/>
    </row>
    <row r="18" spans="2:34" ht="15" customHeight="1" x14ac:dyDescent="0.25">
      <c r="B18" s="4" t="s">
        <v>45</v>
      </c>
      <c r="C18" s="12">
        <f t="shared" ref="C18:L18" si="0">SUM(E44:E64)</f>
        <v>0</v>
      </c>
      <c r="D18" s="12">
        <f>SUM(F44:F64)</f>
        <v>0</v>
      </c>
      <c r="E18" s="12">
        <f t="shared" si="0"/>
        <v>0</v>
      </c>
      <c r="F18" s="12">
        <f t="shared" si="0"/>
        <v>0</v>
      </c>
      <c r="G18" s="12">
        <f t="shared" si="0"/>
        <v>0</v>
      </c>
      <c r="H18" s="12">
        <f t="shared" si="0"/>
        <v>0</v>
      </c>
      <c r="I18" s="12">
        <f t="shared" si="0"/>
        <v>0</v>
      </c>
      <c r="J18" s="12">
        <f t="shared" si="0"/>
        <v>0</v>
      </c>
      <c r="K18" s="12">
        <f t="shared" si="0"/>
        <v>0</v>
      </c>
      <c r="L18" s="12">
        <f t="shared" si="0"/>
        <v>0</v>
      </c>
      <c r="M18" s="108"/>
      <c r="N18" s="63"/>
      <c r="O18" s="74"/>
      <c r="P18" s="74"/>
    </row>
    <row r="19" spans="2:34" ht="16.5" customHeight="1" x14ac:dyDescent="0.25">
      <c r="B19" s="4" t="s">
        <v>46</v>
      </c>
      <c r="C19" s="108"/>
      <c r="D19" s="13">
        <f>SUM(F72:F96)</f>
        <v>3760</v>
      </c>
      <c r="E19" s="13">
        <f t="shared" ref="E19:L19" si="1">SUM(G72:G96)</f>
        <v>0</v>
      </c>
      <c r="F19" s="13">
        <f t="shared" si="1"/>
        <v>0</v>
      </c>
      <c r="G19" s="13">
        <f>SUM(I72:I96)</f>
        <v>17520</v>
      </c>
      <c r="H19" s="13">
        <f t="shared" si="1"/>
        <v>0</v>
      </c>
      <c r="I19" s="13">
        <f t="shared" si="1"/>
        <v>0</v>
      </c>
      <c r="J19" s="13">
        <f t="shared" si="1"/>
        <v>0</v>
      </c>
      <c r="K19" s="13">
        <f t="shared" si="1"/>
        <v>0</v>
      </c>
      <c r="L19" s="13">
        <f t="shared" si="1"/>
        <v>0</v>
      </c>
      <c r="M19" s="13">
        <f>SUM(O72:O96)</f>
        <v>17520</v>
      </c>
      <c r="N19" s="64"/>
      <c r="O19" s="24"/>
      <c r="P19" s="24"/>
    </row>
    <row r="20" spans="2:34" ht="16.5" customHeight="1" x14ac:dyDescent="0.25">
      <c r="B20" s="5" t="s">
        <v>47</v>
      </c>
      <c r="C20" s="14">
        <f t="shared" ref="C20:L20" si="2">C18+C19</f>
        <v>0</v>
      </c>
      <c r="D20" s="14">
        <f>D18+D19</f>
        <v>3760</v>
      </c>
      <c r="E20" s="14">
        <f t="shared" si="2"/>
        <v>0</v>
      </c>
      <c r="F20" s="14">
        <f t="shared" si="2"/>
        <v>0</v>
      </c>
      <c r="G20" s="14">
        <f>G18+G19</f>
        <v>17520</v>
      </c>
      <c r="H20" s="14">
        <f t="shared" si="2"/>
        <v>0</v>
      </c>
      <c r="I20" s="14">
        <f t="shared" si="2"/>
        <v>0</v>
      </c>
      <c r="J20" s="14">
        <f t="shared" si="2"/>
        <v>0</v>
      </c>
      <c r="K20" s="14">
        <f t="shared" si="2"/>
        <v>0</v>
      </c>
      <c r="L20" s="14">
        <f t="shared" si="2"/>
        <v>0</v>
      </c>
      <c r="M20" s="13">
        <f>M19</f>
        <v>17520</v>
      </c>
      <c r="N20" s="64"/>
      <c r="O20" s="24"/>
      <c r="P20" s="24"/>
    </row>
    <row r="21" spans="2:34" ht="16.5" customHeight="1" x14ac:dyDescent="0.25">
      <c r="L21" s="7"/>
      <c r="M21" s="4"/>
      <c r="N21" s="64"/>
      <c r="O21" s="24"/>
      <c r="P21" s="24"/>
    </row>
    <row r="22" spans="2:34" ht="21.75" customHeight="1" x14ac:dyDescent="0.25">
      <c r="L22" s="7"/>
      <c r="M22" s="4"/>
      <c r="N22" s="64"/>
      <c r="O22" s="24"/>
      <c r="P22" s="24"/>
    </row>
    <row r="23" spans="2:34" ht="15" customHeight="1" x14ac:dyDescent="0.25">
      <c r="B23" s="75"/>
      <c r="C23" s="78"/>
      <c r="D23" s="78"/>
      <c r="E23" s="75"/>
      <c r="F23" s="78"/>
      <c r="G23" s="78"/>
      <c r="I23" s="7"/>
      <c r="J23" s="7"/>
      <c r="K23" s="7"/>
      <c r="L23" s="7"/>
      <c r="M23" s="4"/>
      <c r="N23" s="64"/>
      <c r="O23" s="24"/>
      <c r="P23" s="24"/>
    </row>
    <row r="24" spans="2:34" ht="15" customHeight="1" x14ac:dyDescent="0.25"/>
    <row r="25" spans="2:34" s="11" customFormat="1" x14ac:dyDescent="0.25">
      <c r="AH25" s="1"/>
    </row>
    <row r="26" spans="2:34" ht="15" customHeight="1" x14ac:dyDescent="0.25">
      <c r="AH26" s="11"/>
    </row>
    <row r="27" spans="2:34" ht="15" customHeight="1" x14ac:dyDescent="0.25">
      <c r="AH27" s="11"/>
    </row>
    <row r="28" spans="2:34" ht="15" customHeight="1" x14ac:dyDescent="0.25">
      <c r="AH28" s="11"/>
    </row>
    <row r="29" spans="2:34" ht="15" customHeight="1" x14ac:dyDescent="0.25">
      <c r="AH29" s="11"/>
    </row>
    <row r="30" spans="2:34" ht="15" customHeight="1" x14ac:dyDescent="0.25">
      <c r="AH30" s="11"/>
    </row>
    <row r="31" spans="2:34" ht="15" customHeight="1" x14ac:dyDescent="0.25">
      <c r="AH31" s="11"/>
    </row>
    <row r="32" spans="2:34" ht="15" customHeight="1" x14ac:dyDescent="0.25">
      <c r="AH32" s="11"/>
    </row>
    <row r="33" spans="2:34" ht="15" customHeight="1" x14ac:dyDescent="0.25"/>
    <row r="34" spans="2:34" ht="15" customHeight="1" x14ac:dyDescent="0.25"/>
    <row r="35" spans="2:34" ht="15" customHeight="1" x14ac:dyDescent="0.25"/>
    <row r="36" spans="2:34" ht="16.5" customHeight="1" x14ac:dyDescent="0.25">
      <c r="B36" s="6" t="s">
        <v>40</v>
      </c>
      <c r="C36" s="6"/>
      <c r="D36" s="6"/>
      <c r="E36" s="10" t="s">
        <v>4</v>
      </c>
      <c r="F36" s="168" t="str">
        <f>C3</f>
        <v>PUD No. 1 of Clallam County</v>
      </c>
      <c r="G36" s="169"/>
      <c r="H36" s="170"/>
    </row>
    <row r="37" spans="2:34" ht="15" customHeight="1" x14ac:dyDescent="0.25">
      <c r="E37" s="10" t="s">
        <v>13</v>
      </c>
      <c r="F37" s="171">
        <v>2014</v>
      </c>
      <c r="G37" s="172"/>
      <c r="H37" s="173"/>
    </row>
    <row r="38" spans="2:34" ht="15" customHeight="1" x14ac:dyDescent="0.25">
      <c r="E38" s="10"/>
      <c r="F38" s="73"/>
      <c r="G38" s="9"/>
      <c r="H38" s="9"/>
    </row>
    <row r="39" spans="2:34" s="29" customFormat="1" ht="27" customHeight="1" x14ac:dyDescent="0.3">
      <c r="B39" s="174" t="s">
        <v>173</v>
      </c>
      <c r="C39" s="175"/>
      <c r="D39" s="175"/>
      <c r="E39" s="176"/>
      <c r="F39" s="176"/>
      <c r="G39" s="176"/>
      <c r="H39" s="30"/>
      <c r="AH39" s="1"/>
    </row>
    <row r="40" spans="2:34" ht="15" customHeight="1" x14ac:dyDescent="0.25">
      <c r="E40" s="15"/>
      <c r="F40" s="15"/>
      <c r="G40" s="15"/>
      <c r="H40" s="15"/>
      <c r="I40" s="15"/>
      <c r="J40" s="15"/>
      <c r="K40" s="15"/>
      <c r="L40" s="15"/>
      <c r="M40" s="15"/>
      <c r="N40" s="15"/>
      <c r="P40" s="15"/>
      <c r="Q40" s="15"/>
      <c r="R40" s="15"/>
      <c r="S40" s="15"/>
      <c r="AH40" s="29"/>
    </row>
    <row r="41" spans="2:34" s="7" customFormat="1" ht="12.75" customHeight="1" x14ac:dyDescent="0.25">
      <c r="E41" s="33" t="s">
        <v>14</v>
      </c>
      <c r="F41" s="31" t="s">
        <v>15</v>
      </c>
      <c r="G41" s="31" t="s">
        <v>16</v>
      </c>
      <c r="H41" s="31" t="s">
        <v>17</v>
      </c>
      <c r="I41" s="31" t="s">
        <v>18</v>
      </c>
      <c r="J41" s="31" t="s">
        <v>19</v>
      </c>
      <c r="K41" s="31" t="s">
        <v>20</v>
      </c>
      <c r="L41" s="31" t="s">
        <v>21</v>
      </c>
      <c r="M41" s="32" t="s">
        <v>22</v>
      </c>
      <c r="N41" s="32" t="s">
        <v>86</v>
      </c>
      <c r="O41" s="1"/>
      <c r="AH41" s="1"/>
    </row>
    <row r="42" spans="2:34" s="11" customFormat="1" ht="43.5" customHeight="1" x14ac:dyDescent="0.25">
      <c r="E42" s="27" t="s">
        <v>33</v>
      </c>
      <c r="F42" s="27" t="s">
        <v>24</v>
      </c>
      <c r="G42" s="27" t="s">
        <v>25</v>
      </c>
      <c r="H42" s="27" t="s">
        <v>26</v>
      </c>
      <c r="I42" s="27" t="s">
        <v>27</v>
      </c>
      <c r="J42" s="27" t="s">
        <v>41</v>
      </c>
      <c r="K42" s="27" t="s">
        <v>28</v>
      </c>
      <c r="L42" s="27" t="s">
        <v>29</v>
      </c>
      <c r="M42" s="27" t="s">
        <v>30</v>
      </c>
      <c r="N42" s="27" t="s">
        <v>34</v>
      </c>
      <c r="O42" s="1"/>
      <c r="AH42" s="7"/>
    </row>
    <row r="43" spans="2:34" ht="15" customHeight="1" x14ac:dyDescent="0.25">
      <c r="B43" s="79" t="s">
        <v>35</v>
      </c>
      <c r="C43" s="177" t="s">
        <v>62</v>
      </c>
      <c r="D43" s="177"/>
      <c r="E43" s="25" t="s">
        <v>7</v>
      </c>
      <c r="F43" s="25" t="s">
        <v>7</v>
      </c>
      <c r="G43" s="25" t="s">
        <v>7</v>
      </c>
      <c r="H43" s="25" t="s">
        <v>7</v>
      </c>
      <c r="I43" s="25" t="s">
        <v>7</v>
      </c>
      <c r="J43" s="25" t="s">
        <v>7</v>
      </c>
      <c r="K43" s="25" t="s">
        <v>7</v>
      </c>
      <c r="L43" s="25" t="s">
        <v>7</v>
      </c>
      <c r="M43" s="25" t="s">
        <v>7</v>
      </c>
      <c r="N43" s="25" t="s">
        <v>64</v>
      </c>
      <c r="AH43" s="11"/>
    </row>
    <row r="44" spans="2:34" ht="15" customHeight="1" x14ac:dyDescent="0.25">
      <c r="B44" s="80"/>
      <c r="C44" s="44"/>
      <c r="D44" s="44"/>
      <c r="E44" s="49"/>
      <c r="F44" s="50"/>
      <c r="G44" s="50"/>
      <c r="H44" s="50"/>
      <c r="I44" s="50"/>
      <c r="J44" s="50"/>
      <c r="K44" s="50"/>
      <c r="L44" s="50"/>
      <c r="M44" s="50"/>
      <c r="N44" s="50"/>
    </row>
    <row r="45" spans="2:34" ht="15" customHeight="1" x14ac:dyDescent="0.25">
      <c r="B45" s="81"/>
      <c r="C45" s="45"/>
      <c r="D45" s="45"/>
      <c r="E45" s="52"/>
      <c r="F45" s="53"/>
      <c r="G45" s="53"/>
      <c r="H45" s="53"/>
      <c r="I45" s="53"/>
      <c r="J45" s="53"/>
      <c r="K45" s="53"/>
      <c r="L45" s="53"/>
      <c r="M45" s="53"/>
      <c r="N45" s="53"/>
    </row>
    <row r="46" spans="2:34" ht="15" customHeight="1" x14ac:dyDescent="0.25">
      <c r="B46" s="81"/>
      <c r="C46" s="45"/>
      <c r="D46" s="45"/>
      <c r="E46" s="52"/>
      <c r="F46" s="53"/>
      <c r="G46" s="53"/>
      <c r="H46" s="53"/>
      <c r="I46" s="53"/>
      <c r="J46" s="53"/>
      <c r="K46" s="53"/>
      <c r="L46" s="53"/>
      <c r="M46" s="53"/>
      <c r="N46" s="53"/>
    </row>
    <row r="47" spans="2:34" ht="15" customHeight="1" x14ac:dyDescent="0.25">
      <c r="B47" s="82"/>
      <c r="C47" s="46"/>
      <c r="D47" s="46"/>
      <c r="E47" s="52"/>
      <c r="F47" s="53"/>
      <c r="G47" s="53"/>
      <c r="H47" s="53"/>
      <c r="I47" s="53"/>
      <c r="J47" s="53"/>
      <c r="K47" s="53"/>
      <c r="L47" s="53"/>
      <c r="M47" s="53"/>
      <c r="N47" s="53"/>
    </row>
    <row r="48" spans="2:34" ht="15" customHeight="1" x14ac:dyDescent="0.25">
      <c r="B48" s="83"/>
      <c r="C48" s="38"/>
      <c r="D48" s="38"/>
      <c r="E48" s="52"/>
      <c r="F48" s="53"/>
      <c r="G48" s="53"/>
      <c r="H48" s="53"/>
      <c r="I48" s="53"/>
      <c r="J48" s="53"/>
      <c r="K48" s="53"/>
      <c r="L48" s="53"/>
      <c r="M48" s="53"/>
      <c r="N48" s="53"/>
    </row>
    <row r="49" spans="2:14" ht="15" customHeight="1" x14ac:dyDescent="0.25">
      <c r="B49" s="41"/>
      <c r="C49" s="39"/>
      <c r="D49" s="39"/>
      <c r="E49" s="52"/>
      <c r="F49" s="53"/>
      <c r="G49" s="53"/>
      <c r="H49" s="53"/>
      <c r="I49" s="53"/>
      <c r="J49" s="53"/>
      <c r="K49" s="53"/>
      <c r="L49" s="53"/>
      <c r="M49" s="53"/>
      <c r="N49" s="53"/>
    </row>
    <row r="50" spans="2:14" ht="15" customHeight="1" x14ac:dyDescent="0.25">
      <c r="B50" s="41"/>
      <c r="C50" s="39"/>
      <c r="D50" s="39"/>
      <c r="E50" s="52"/>
      <c r="F50" s="53"/>
      <c r="G50" s="53"/>
      <c r="H50" s="53"/>
      <c r="I50" s="53"/>
      <c r="J50" s="53"/>
      <c r="K50" s="53"/>
      <c r="L50" s="53"/>
      <c r="M50" s="53"/>
      <c r="N50" s="53"/>
    </row>
    <row r="51" spans="2:14" ht="15" customHeight="1" x14ac:dyDescent="0.25">
      <c r="B51" s="41"/>
      <c r="C51" s="39"/>
      <c r="D51" s="39"/>
      <c r="E51" s="52"/>
      <c r="F51" s="53"/>
      <c r="G51" s="53"/>
      <c r="H51" s="53"/>
      <c r="I51" s="53"/>
      <c r="J51" s="53"/>
      <c r="K51" s="53"/>
      <c r="L51" s="53"/>
      <c r="M51" s="53"/>
      <c r="N51" s="53"/>
    </row>
    <row r="52" spans="2:14" ht="15" customHeight="1" x14ac:dyDescent="0.25">
      <c r="B52" s="41"/>
      <c r="C52" s="39"/>
      <c r="D52" s="39"/>
      <c r="E52" s="52"/>
      <c r="F52" s="53"/>
      <c r="G52" s="53"/>
      <c r="H52" s="53"/>
      <c r="I52" s="53"/>
      <c r="J52" s="53"/>
      <c r="K52" s="53"/>
      <c r="L52" s="53"/>
      <c r="M52" s="53"/>
      <c r="N52" s="53"/>
    </row>
    <row r="53" spans="2:14" ht="15" customHeight="1" x14ac:dyDescent="0.25">
      <c r="B53" s="41"/>
      <c r="C53" s="39"/>
      <c r="D53" s="39"/>
      <c r="E53" s="52"/>
      <c r="F53" s="53"/>
      <c r="G53" s="53"/>
      <c r="H53" s="53"/>
      <c r="I53" s="53"/>
      <c r="J53" s="53"/>
      <c r="K53" s="53"/>
      <c r="L53" s="53"/>
      <c r="M53" s="53"/>
      <c r="N53" s="53"/>
    </row>
    <row r="54" spans="2:14" ht="15" customHeight="1" x14ac:dyDescent="0.25">
      <c r="B54" s="41"/>
      <c r="C54" s="39"/>
      <c r="D54" s="39"/>
      <c r="E54" s="52"/>
      <c r="F54" s="53"/>
      <c r="G54" s="53"/>
      <c r="H54" s="53"/>
      <c r="I54" s="53"/>
      <c r="J54" s="53"/>
      <c r="K54" s="53"/>
      <c r="L54" s="53"/>
      <c r="M54" s="53"/>
      <c r="N54" s="53"/>
    </row>
    <row r="55" spans="2:14" ht="15" customHeight="1" x14ac:dyDescent="0.25">
      <c r="B55" s="41"/>
      <c r="C55" s="39"/>
      <c r="D55" s="39"/>
      <c r="E55" s="52"/>
      <c r="F55" s="53"/>
      <c r="G55" s="53"/>
      <c r="H55" s="53"/>
      <c r="I55" s="53"/>
      <c r="J55" s="53"/>
      <c r="K55" s="53"/>
      <c r="L55" s="53"/>
      <c r="M55" s="53"/>
      <c r="N55" s="53"/>
    </row>
    <row r="56" spans="2:14" ht="15" customHeight="1" x14ac:dyDescent="0.25">
      <c r="B56" s="41"/>
      <c r="C56" s="39"/>
      <c r="D56" s="39"/>
      <c r="E56" s="52"/>
      <c r="F56" s="53"/>
      <c r="G56" s="53"/>
      <c r="H56" s="53"/>
      <c r="I56" s="53"/>
      <c r="J56" s="53"/>
      <c r="K56" s="53"/>
      <c r="L56" s="53"/>
      <c r="M56" s="53"/>
      <c r="N56" s="53"/>
    </row>
    <row r="57" spans="2:14" ht="15" customHeight="1" x14ac:dyDescent="0.25">
      <c r="B57" s="41"/>
      <c r="C57" s="39"/>
      <c r="D57" s="39"/>
      <c r="E57" s="52"/>
      <c r="F57" s="53"/>
      <c r="G57" s="53"/>
      <c r="H57" s="53"/>
      <c r="I57" s="53"/>
      <c r="J57" s="53"/>
      <c r="K57" s="53"/>
      <c r="L57" s="53"/>
      <c r="M57" s="53"/>
      <c r="N57" s="53"/>
    </row>
    <row r="58" spans="2:14" ht="15" customHeight="1" x14ac:dyDescent="0.25">
      <c r="B58" s="41"/>
      <c r="C58" s="39"/>
      <c r="D58" s="39"/>
      <c r="E58" s="52"/>
      <c r="F58" s="53"/>
      <c r="G58" s="53"/>
      <c r="H58" s="53"/>
      <c r="I58" s="53"/>
      <c r="J58" s="53"/>
      <c r="K58" s="53"/>
      <c r="L58" s="53"/>
      <c r="M58" s="53"/>
      <c r="N58" s="53"/>
    </row>
    <row r="59" spans="2:14" ht="15" customHeight="1" x14ac:dyDescent="0.25">
      <c r="B59" s="41"/>
      <c r="C59" s="39"/>
      <c r="D59" s="39"/>
      <c r="E59" s="52"/>
      <c r="F59" s="53"/>
      <c r="G59" s="53"/>
      <c r="H59" s="53"/>
      <c r="I59" s="53"/>
      <c r="J59" s="53"/>
      <c r="K59" s="53"/>
      <c r="L59" s="53"/>
      <c r="M59" s="53"/>
      <c r="N59" s="53"/>
    </row>
    <row r="60" spans="2:14" ht="15" customHeight="1" x14ac:dyDescent="0.25">
      <c r="B60" s="41"/>
      <c r="C60" s="39"/>
      <c r="D60" s="39"/>
      <c r="E60" s="52"/>
      <c r="F60" s="53"/>
      <c r="G60" s="53"/>
      <c r="H60" s="53"/>
      <c r="I60" s="53"/>
      <c r="J60" s="53"/>
      <c r="K60" s="53"/>
      <c r="L60" s="53"/>
      <c r="M60" s="53"/>
      <c r="N60" s="53"/>
    </row>
    <row r="61" spans="2:14" ht="15" customHeight="1" x14ac:dyDescent="0.25">
      <c r="B61" s="41"/>
      <c r="C61" s="39"/>
      <c r="D61" s="39"/>
      <c r="E61" s="52"/>
      <c r="F61" s="53"/>
      <c r="G61" s="53"/>
      <c r="H61" s="53"/>
      <c r="I61" s="53"/>
      <c r="J61" s="53"/>
      <c r="K61" s="53"/>
      <c r="L61" s="53"/>
      <c r="M61" s="53"/>
      <c r="N61" s="53"/>
    </row>
    <row r="62" spans="2:14" ht="15" customHeight="1" x14ac:dyDescent="0.25">
      <c r="B62" s="41"/>
      <c r="C62" s="39"/>
      <c r="D62" s="39"/>
      <c r="E62" s="52"/>
      <c r="F62" s="53"/>
      <c r="G62" s="53"/>
      <c r="H62" s="53"/>
      <c r="I62" s="53"/>
      <c r="J62" s="53"/>
      <c r="K62" s="53"/>
      <c r="L62" s="53"/>
      <c r="M62" s="53"/>
      <c r="N62" s="53"/>
    </row>
    <row r="63" spans="2:14" ht="15" customHeight="1" x14ac:dyDescent="0.25">
      <c r="B63" s="41"/>
      <c r="C63" s="39"/>
      <c r="D63" s="39"/>
      <c r="E63" s="52"/>
      <c r="F63" s="53"/>
      <c r="G63" s="53"/>
      <c r="H63" s="53"/>
      <c r="I63" s="53"/>
      <c r="J63" s="53"/>
      <c r="K63" s="53"/>
      <c r="L63" s="53"/>
      <c r="M63" s="53"/>
      <c r="N63" s="53"/>
    </row>
    <row r="64" spans="2:14" ht="15" customHeight="1" x14ac:dyDescent="0.25">
      <c r="B64" s="42"/>
      <c r="C64" s="40"/>
      <c r="D64" s="40"/>
      <c r="E64" s="55"/>
      <c r="F64" s="56"/>
      <c r="G64" s="56"/>
      <c r="H64" s="56"/>
      <c r="I64" s="56"/>
      <c r="J64" s="56"/>
      <c r="K64" s="56"/>
      <c r="L64" s="56"/>
      <c r="M64" s="56"/>
      <c r="N64" s="56"/>
    </row>
    <row r="65" spans="1:34" ht="15" customHeight="1" x14ac:dyDescent="0.25">
      <c r="E65" s="7"/>
      <c r="F65" s="7"/>
      <c r="G65" s="7"/>
      <c r="H65" s="7"/>
      <c r="I65" s="7"/>
      <c r="J65" s="7"/>
      <c r="K65" s="7"/>
      <c r="L65" s="7"/>
      <c r="M65" s="7"/>
      <c r="N65" s="7"/>
    </row>
    <row r="66" spans="1:34" ht="17.25" customHeight="1" x14ac:dyDescent="0.25">
      <c r="B66" s="6" t="s">
        <v>32</v>
      </c>
      <c r="C66" s="6"/>
      <c r="D66" s="6"/>
      <c r="E66" s="10" t="s">
        <v>4</v>
      </c>
      <c r="F66" s="168" t="str">
        <f>C3</f>
        <v>PUD No. 1 of Clallam County</v>
      </c>
      <c r="G66" s="169"/>
      <c r="H66" s="170"/>
    </row>
    <row r="67" spans="1:34" ht="15" customHeight="1" x14ac:dyDescent="0.25">
      <c r="E67" s="10" t="s">
        <v>13</v>
      </c>
      <c r="F67" s="171">
        <v>2014</v>
      </c>
      <c r="G67" s="172"/>
      <c r="H67" s="173"/>
    </row>
    <row r="68" spans="1:34" ht="15" customHeight="1" x14ac:dyDescent="0.25">
      <c r="B68" s="10"/>
      <c r="C68" s="10"/>
      <c r="D68" s="10"/>
      <c r="E68" s="8"/>
      <c r="H68" s="26"/>
      <c r="I68" s="7"/>
    </row>
    <row r="69" spans="1:34" s="7" customFormat="1" ht="16.5" customHeight="1" x14ac:dyDescent="0.25">
      <c r="B69" s="6"/>
      <c r="C69" s="6"/>
      <c r="D69" s="6"/>
      <c r="E69" s="33" t="s">
        <v>14</v>
      </c>
      <c r="F69" s="31" t="s">
        <v>15</v>
      </c>
      <c r="G69" s="31" t="s">
        <v>16</v>
      </c>
      <c r="H69" s="31" t="s">
        <v>17</v>
      </c>
      <c r="I69" s="31" t="s">
        <v>18</v>
      </c>
      <c r="J69" s="31" t="s">
        <v>19</v>
      </c>
      <c r="K69" s="31" t="s">
        <v>20</v>
      </c>
      <c r="L69" s="31" t="s">
        <v>21</v>
      </c>
      <c r="M69" s="32" t="s">
        <v>22</v>
      </c>
      <c r="N69" s="32" t="s">
        <v>86</v>
      </c>
      <c r="O69" s="32" t="s">
        <v>87</v>
      </c>
      <c r="AH69" s="1"/>
    </row>
    <row r="70" spans="1:34" s="11" customFormat="1" ht="36" x14ac:dyDescent="0.25">
      <c r="B70" s="10"/>
      <c r="C70" s="10"/>
      <c r="D70" s="10"/>
      <c r="E70" s="27" t="s">
        <v>33</v>
      </c>
      <c r="F70" s="27" t="s">
        <v>24</v>
      </c>
      <c r="G70" s="27" t="s">
        <v>25</v>
      </c>
      <c r="H70" s="27" t="s">
        <v>26</v>
      </c>
      <c r="I70" s="27" t="s">
        <v>27</v>
      </c>
      <c r="J70" s="27" t="s">
        <v>42</v>
      </c>
      <c r="K70" s="27" t="s">
        <v>28</v>
      </c>
      <c r="L70" s="27" t="s">
        <v>29</v>
      </c>
      <c r="M70" s="27" t="s">
        <v>30</v>
      </c>
      <c r="N70" s="27" t="s">
        <v>34</v>
      </c>
      <c r="O70" s="27" t="s">
        <v>31</v>
      </c>
      <c r="AH70" s="7"/>
    </row>
    <row r="71" spans="1:34" ht="15" customHeight="1" x14ac:dyDescent="0.25">
      <c r="B71" s="79" t="s">
        <v>35</v>
      </c>
      <c r="C71" s="43" t="s">
        <v>62</v>
      </c>
      <c r="D71" s="43" t="s">
        <v>63</v>
      </c>
      <c r="E71" s="25" t="s">
        <v>7</v>
      </c>
      <c r="F71" s="25" t="s">
        <v>7</v>
      </c>
      <c r="G71" s="25" t="s">
        <v>7</v>
      </c>
      <c r="H71" s="25" t="s">
        <v>7</v>
      </c>
      <c r="I71" s="25" t="s">
        <v>7</v>
      </c>
      <c r="J71" s="25" t="s">
        <v>7</v>
      </c>
      <c r="K71" s="25" t="s">
        <v>7</v>
      </c>
      <c r="L71" s="25" t="s">
        <v>7</v>
      </c>
      <c r="M71" s="25" t="s">
        <v>7</v>
      </c>
      <c r="N71" s="25" t="s">
        <v>64</v>
      </c>
      <c r="O71" s="25" t="s">
        <v>64</v>
      </c>
      <c r="AH71" s="11"/>
    </row>
    <row r="72" spans="1:34" ht="15" customHeight="1" x14ac:dyDescent="0.25">
      <c r="A72" s="7"/>
      <c r="B72" s="48" t="s">
        <v>223</v>
      </c>
      <c r="C72" s="48" t="s">
        <v>224</v>
      </c>
      <c r="D72" s="48">
        <v>2013</v>
      </c>
      <c r="E72" s="58"/>
      <c r="F72" s="50"/>
      <c r="G72" s="50"/>
      <c r="H72" s="50"/>
      <c r="I72" s="50">
        <v>17520</v>
      </c>
      <c r="J72" s="50"/>
      <c r="K72" s="50"/>
      <c r="L72" s="50"/>
      <c r="M72" s="50"/>
      <c r="N72" s="50"/>
      <c r="O72" s="51">
        <v>17520</v>
      </c>
    </row>
    <row r="73" spans="1:34" ht="15" customHeight="1" x14ac:dyDescent="0.25">
      <c r="A73" s="7"/>
      <c r="B73" s="48" t="s">
        <v>225</v>
      </c>
      <c r="C73" s="48" t="s">
        <v>226</v>
      </c>
      <c r="D73" s="48">
        <v>2013</v>
      </c>
      <c r="E73" s="59"/>
      <c r="F73" s="53">
        <v>390</v>
      </c>
      <c r="G73" s="53"/>
      <c r="H73" s="53"/>
      <c r="I73" s="53"/>
      <c r="J73" s="53"/>
      <c r="K73" s="53"/>
      <c r="L73" s="53"/>
      <c r="M73" s="53"/>
      <c r="N73" s="53"/>
      <c r="O73" s="54"/>
    </row>
    <row r="74" spans="1:34" ht="15" customHeight="1" x14ac:dyDescent="0.25">
      <c r="A74" s="7"/>
      <c r="B74" s="48" t="s">
        <v>227</v>
      </c>
      <c r="C74" s="48" t="s">
        <v>228</v>
      </c>
      <c r="D74" s="48">
        <v>2013</v>
      </c>
      <c r="E74" s="59"/>
      <c r="F74" s="53">
        <v>320</v>
      </c>
      <c r="G74" s="53"/>
      <c r="H74" s="53"/>
      <c r="I74" s="53"/>
      <c r="J74" s="53"/>
      <c r="K74" s="53"/>
      <c r="L74" s="53"/>
      <c r="M74" s="53"/>
      <c r="N74" s="53"/>
      <c r="O74" s="54"/>
    </row>
    <row r="75" spans="1:34" ht="15" customHeight="1" x14ac:dyDescent="0.25">
      <c r="A75" s="7"/>
      <c r="B75" s="48" t="s">
        <v>229</v>
      </c>
      <c r="C75" s="48" t="s">
        <v>230</v>
      </c>
      <c r="D75" s="48">
        <v>2013</v>
      </c>
      <c r="E75" s="59"/>
      <c r="F75" s="53">
        <v>1500</v>
      </c>
      <c r="G75" s="53"/>
      <c r="H75" s="53"/>
      <c r="I75" s="53"/>
      <c r="J75" s="53"/>
      <c r="K75" s="53"/>
      <c r="L75" s="53"/>
      <c r="M75" s="53"/>
      <c r="N75" s="53"/>
      <c r="O75" s="54"/>
    </row>
    <row r="76" spans="1:34" ht="15" customHeight="1" x14ac:dyDescent="0.25">
      <c r="A76" s="7"/>
      <c r="B76" s="48" t="s">
        <v>231</v>
      </c>
      <c r="C76" s="48" t="s">
        <v>232</v>
      </c>
      <c r="D76" s="48">
        <v>2013</v>
      </c>
      <c r="E76" s="60"/>
      <c r="F76" s="53">
        <v>1100</v>
      </c>
      <c r="G76" s="53"/>
      <c r="H76" s="53"/>
      <c r="I76" s="53"/>
      <c r="J76" s="53"/>
      <c r="K76" s="53"/>
      <c r="L76" s="53"/>
      <c r="M76" s="53"/>
      <c r="N76" s="53"/>
      <c r="O76" s="54"/>
    </row>
    <row r="77" spans="1:34" ht="15" customHeight="1" x14ac:dyDescent="0.25">
      <c r="A77" s="7"/>
      <c r="B77" s="48" t="s">
        <v>233</v>
      </c>
      <c r="C77" s="48" t="s">
        <v>234</v>
      </c>
      <c r="D77" s="48">
        <v>2013</v>
      </c>
      <c r="E77" s="60"/>
      <c r="F77" s="53">
        <v>450</v>
      </c>
      <c r="G77" s="53"/>
      <c r="H77" s="53"/>
      <c r="I77" s="53"/>
      <c r="J77" s="53"/>
      <c r="K77" s="53"/>
      <c r="L77" s="53"/>
      <c r="M77" s="53"/>
      <c r="N77" s="53"/>
      <c r="O77" s="54"/>
    </row>
    <row r="78" spans="1:34" ht="15" customHeight="1" x14ac:dyDescent="0.25">
      <c r="A78" s="7"/>
      <c r="B78" s="48"/>
      <c r="C78" s="48"/>
      <c r="D78" s="48"/>
      <c r="E78" s="60"/>
      <c r="F78" s="53"/>
      <c r="G78" s="53"/>
      <c r="H78" s="53"/>
      <c r="I78" s="53"/>
      <c r="J78" s="53"/>
      <c r="K78" s="53"/>
      <c r="L78" s="53"/>
      <c r="M78" s="53"/>
      <c r="N78" s="53"/>
      <c r="O78" s="54"/>
    </row>
    <row r="79" spans="1:34" ht="15" customHeight="1" x14ac:dyDescent="0.25">
      <c r="B79" s="47"/>
      <c r="C79" s="47"/>
      <c r="D79" s="47"/>
      <c r="E79" s="60"/>
      <c r="F79" s="53"/>
      <c r="G79" s="53"/>
      <c r="H79" s="53"/>
      <c r="I79" s="53"/>
      <c r="J79" s="53"/>
      <c r="K79" s="53"/>
      <c r="L79" s="53"/>
      <c r="M79" s="53"/>
      <c r="N79" s="53"/>
      <c r="O79" s="54"/>
    </row>
    <row r="80" spans="1:34" ht="15" customHeight="1" x14ac:dyDescent="0.25">
      <c r="B80" s="41"/>
      <c r="C80" s="41"/>
      <c r="D80" s="41"/>
      <c r="E80" s="60"/>
      <c r="F80" s="53"/>
      <c r="G80" s="53"/>
      <c r="H80" s="53"/>
      <c r="I80" s="53"/>
      <c r="J80" s="53"/>
      <c r="K80" s="53"/>
      <c r="L80" s="53"/>
      <c r="M80" s="53"/>
      <c r="N80" s="53"/>
      <c r="O80" s="54"/>
    </row>
    <row r="81" spans="2:15" ht="15" customHeight="1" x14ac:dyDescent="0.25">
      <c r="B81" s="41"/>
      <c r="C81" s="41"/>
      <c r="D81" s="41"/>
      <c r="E81" s="60"/>
      <c r="F81" s="53"/>
      <c r="G81" s="53"/>
      <c r="H81" s="53"/>
      <c r="I81" s="53"/>
      <c r="J81" s="53"/>
      <c r="K81" s="53"/>
      <c r="L81" s="53"/>
      <c r="M81" s="53"/>
      <c r="N81" s="53"/>
      <c r="O81" s="54"/>
    </row>
    <row r="82" spans="2:15" ht="15" customHeight="1" x14ac:dyDescent="0.25">
      <c r="B82" s="41"/>
      <c r="C82" s="41"/>
      <c r="D82" s="41"/>
      <c r="E82" s="60"/>
      <c r="F82" s="53"/>
      <c r="G82" s="53"/>
      <c r="H82" s="53"/>
      <c r="I82" s="53"/>
      <c r="J82" s="53"/>
      <c r="K82" s="53"/>
      <c r="L82" s="53"/>
      <c r="M82" s="53"/>
      <c r="N82" s="53"/>
      <c r="O82" s="54"/>
    </row>
    <row r="83" spans="2:15" ht="15" customHeight="1" x14ac:dyDescent="0.25">
      <c r="B83" s="41"/>
      <c r="C83" s="41"/>
      <c r="D83" s="41"/>
      <c r="E83" s="60"/>
      <c r="F83" s="53"/>
      <c r="G83" s="53"/>
      <c r="H83" s="53"/>
      <c r="I83" s="53"/>
      <c r="J83" s="53"/>
      <c r="K83" s="53"/>
      <c r="L83" s="53"/>
      <c r="M83" s="53"/>
      <c r="N83" s="53"/>
      <c r="O83" s="54"/>
    </row>
    <row r="84" spans="2:15" ht="15" customHeight="1" x14ac:dyDescent="0.25">
      <c r="B84" s="41"/>
      <c r="C84" s="41"/>
      <c r="D84" s="41"/>
      <c r="E84" s="60"/>
      <c r="F84" s="53"/>
      <c r="G84" s="53"/>
      <c r="H84" s="53"/>
      <c r="I84" s="53"/>
      <c r="J84" s="53"/>
      <c r="K84" s="53"/>
      <c r="L84" s="53"/>
      <c r="M84" s="53"/>
      <c r="N84" s="53"/>
      <c r="O84" s="54"/>
    </row>
    <row r="85" spans="2:15" ht="15" customHeight="1" x14ac:dyDescent="0.25">
      <c r="B85" s="41"/>
      <c r="C85" s="41"/>
      <c r="D85" s="41"/>
      <c r="E85" s="60"/>
      <c r="F85" s="53"/>
      <c r="G85" s="53"/>
      <c r="H85" s="53"/>
      <c r="I85" s="53"/>
      <c r="J85" s="53"/>
      <c r="K85" s="53"/>
      <c r="L85" s="53"/>
      <c r="M85" s="53"/>
      <c r="N85" s="53"/>
      <c r="O85" s="54"/>
    </row>
    <row r="86" spans="2:15" ht="15" customHeight="1" x14ac:dyDescent="0.25">
      <c r="B86" s="41"/>
      <c r="C86" s="41"/>
      <c r="D86" s="41"/>
      <c r="E86" s="60"/>
      <c r="F86" s="53"/>
      <c r="G86" s="53"/>
      <c r="H86" s="53"/>
      <c r="I86" s="53"/>
      <c r="J86" s="53"/>
      <c r="K86" s="53"/>
      <c r="L86" s="53"/>
      <c r="M86" s="53"/>
      <c r="N86" s="53"/>
      <c r="O86" s="54"/>
    </row>
    <row r="87" spans="2:15" ht="15" customHeight="1" x14ac:dyDescent="0.25">
      <c r="B87" s="41"/>
      <c r="C87" s="41"/>
      <c r="D87" s="41"/>
      <c r="E87" s="60"/>
      <c r="F87" s="53"/>
      <c r="G87" s="53"/>
      <c r="H87" s="53"/>
      <c r="I87" s="53"/>
      <c r="J87" s="53"/>
      <c r="K87" s="53"/>
      <c r="L87" s="53"/>
      <c r="M87" s="53"/>
      <c r="N87" s="53"/>
      <c r="O87" s="54"/>
    </row>
    <row r="88" spans="2:15" ht="15" customHeight="1" x14ac:dyDescent="0.25">
      <c r="B88" s="41"/>
      <c r="C88" s="41"/>
      <c r="D88" s="41"/>
      <c r="E88" s="60"/>
      <c r="F88" s="53"/>
      <c r="G88" s="53"/>
      <c r="H88" s="53"/>
      <c r="I88" s="53"/>
      <c r="J88" s="53"/>
      <c r="K88" s="53"/>
      <c r="L88" s="53"/>
      <c r="M88" s="53"/>
      <c r="N88" s="53"/>
      <c r="O88" s="54"/>
    </row>
    <row r="89" spans="2:15" ht="15" customHeight="1" x14ac:dyDescent="0.25">
      <c r="B89" s="41"/>
      <c r="C89" s="41"/>
      <c r="D89" s="41"/>
      <c r="E89" s="60"/>
      <c r="F89" s="53"/>
      <c r="G89" s="53"/>
      <c r="H89" s="53"/>
      <c r="I89" s="53"/>
      <c r="J89" s="53"/>
      <c r="K89" s="53"/>
      <c r="L89" s="53"/>
      <c r="M89" s="53"/>
      <c r="N89" s="53"/>
      <c r="O89" s="54"/>
    </row>
    <row r="90" spans="2:15" ht="15" customHeight="1" x14ac:dyDescent="0.25">
      <c r="B90" s="41"/>
      <c r="C90" s="41"/>
      <c r="D90" s="41"/>
      <c r="E90" s="60"/>
      <c r="F90" s="53"/>
      <c r="G90" s="53"/>
      <c r="H90" s="53"/>
      <c r="I90" s="53"/>
      <c r="J90" s="53"/>
      <c r="K90" s="53"/>
      <c r="L90" s="53"/>
      <c r="M90" s="53"/>
      <c r="N90" s="53"/>
      <c r="O90" s="54"/>
    </row>
    <row r="91" spans="2:15" ht="15" customHeight="1" x14ac:dyDescent="0.25">
      <c r="B91" s="41"/>
      <c r="C91" s="41"/>
      <c r="D91" s="41"/>
      <c r="E91" s="60"/>
      <c r="F91" s="53"/>
      <c r="G91" s="53"/>
      <c r="H91" s="53"/>
      <c r="I91" s="53"/>
      <c r="J91" s="53"/>
      <c r="K91" s="53"/>
      <c r="L91" s="53"/>
      <c r="M91" s="53"/>
      <c r="N91" s="53"/>
      <c r="O91" s="54"/>
    </row>
    <row r="92" spans="2:15" ht="15" customHeight="1" x14ac:dyDescent="0.25">
      <c r="B92" s="41"/>
      <c r="C92" s="41"/>
      <c r="D92" s="41"/>
      <c r="E92" s="60"/>
      <c r="F92" s="53"/>
      <c r="G92" s="53"/>
      <c r="H92" s="53"/>
      <c r="I92" s="53"/>
      <c r="J92" s="53"/>
      <c r="K92" s="53"/>
      <c r="L92" s="53"/>
      <c r="M92" s="53"/>
      <c r="N92" s="53"/>
      <c r="O92" s="54"/>
    </row>
    <row r="93" spans="2:15" ht="15" customHeight="1" x14ac:dyDescent="0.25">
      <c r="B93" s="41"/>
      <c r="C93" s="41"/>
      <c r="D93" s="41"/>
      <c r="E93" s="60"/>
      <c r="F93" s="53"/>
      <c r="G93" s="53"/>
      <c r="H93" s="53"/>
      <c r="I93" s="53"/>
      <c r="J93" s="53"/>
      <c r="K93" s="53"/>
      <c r="L93" s="53"/>
      <c r="M93" s="53"/>
      <c r="N93" s="53"/>
      <c r="O93" s="54"/>
    </row>
    <row r="94" spans="2:15" ht="15" customHeight="1" x14ac:dyDescent="0.25">
      <c r="B94" s="41"/>
      <c r="C94" s="41"/>
      <c r="D94" s="41"/>
      <c r="E94" s="60"/>
      <c r="F94" s="53"/>
      <c r="G94" s="53"/>
      <c r="H94" s="53"/>
      <c r="I94" s="53"/>
      <c r="J94" s="53"/>
      <c r="K94" s="53"/>
      <c r="L94" s="53"/>
      <c r="M94" s="53"/>
      <c r="N94" s="53"/>
      <c r="O94" s="54"/>
    </row>
    <row r="95" spans="2:15" ht="15" customHeight="1" x14ac:dyDescent="0.25">
      <c r="B95" s="41"/>
      <c r="C95" s="41"/>
      <c r="D95" s="41"/>
      <c r="E95" s="60"/>
      <c r="F95" s="53"/>
      <c r="G95" s="53"/>
      <c r="H95" s="53"/>
      <c r="I95" s="53"/>
      <c r="J95" s="53"/>
      <c r="K95" s="53"/>
      <c r="L95" s="53"/>
      <c r="M95" s="53"/>
      <c r="N95" s="53"/>
      <c r="O95" s="54"/>
    </row>
    <row r="96" spans="2:15" ht="15" customHeight="1" x14ac:dyDescent="0.25">
      <c r="B96" s="42"/>
      <c r="C96" s="42"/>
      <c r="D96" s="42"/>
      <c r="E96" s="61"/>
      <c r="F96" s="56"/>
      <c r="G96" s="56"/>
      <c r="H96" s="56"/>
      <c r="I96" s="56"/>
      <c r="J96" s="56"/>
      <c r="K96" s="56"/>
      <c r="L96" s="56"/>
      <c r="M96" s="56"/>
      <c r="N96" s="56"/>
      <c r="O96" s="57"/>
    </row>
    <row r="97" spans="2:34" ht="15" customHeight="1" x14ac:dyDescent="0.25"/>
    <row r="98" spans="2:34" ht="15" customHeight="1" x14ac:dyDescent="0.25">
      <c r="B98" s="11"/>
      <c r="C98" s="11"/>
      <c r="D98" s="11"/>
      <c r="E98" s="10" t="s">
        <v>4</v>
      </c>
      <c r="F98" s="168" t="str">
        <f>C3</f>
        <v>PUD No. 1 of Clallam County</v>
      </c>
      <c r="G98" s="169"/>
      <c r="H98" s="170"/>
    </row>
    <row r="99" spans="2:34" ht="15" customHeight="1" x14ac:dyDescent="0.25">
      <c r="E99" s="10" t="s">
        <v>50</v>
      </c>
      <c r="F99" s="171">
        <v>2014</v>
      </c>
      <c r="G99" s="172"/>
      <c r="H99" s="173"/>
    </row>
    <row r="100" spans="2:34" ht="15" customHeight="1" x14ac:dyDescent="0.25">
      <c r="B100" s="11" t="s">
        <v>78</v>
      </c>
      <c r="C100" s="11"/>
      <c r="D100" s="11"/>
      <c r="E100" s="10"/>
      <c r="F100" s="73"/>
    </row>
    <row r="101" spans="2:34" ht="15" customHeight="1" x14ac:dyDescent="0.25">
      <c r="B101" s="28"/>
      <c r="C101" s="28"/>
      <c r="D101" s="28"/>
      <c r="E101" s="28"/>
      <c r="F101" s="28"/>
      <c r="G101" s="28"/>
      <c r="H101" s="28"/>
      <c r="I101" s="28"/>
      <c r="J101" s="28"/>
      <c r="K101" s="28"/>
      <c r="L101" s="28"/>
      <c r="M101" s="28"/>
    </row>
    <row r="102" spans="2:34" ht="15" customHeight="1" x14ac:dyDescent="0.25">
      <c r="B102" s="28"/>
      <c r="C102" s="28"/>
      <c r="D102" s="28"/>
      <c r="E102" s="28"/>
      <c r="F102" s="28"/>
      <c r="G102" s="28"/>
      <c r="H102" s="28"/>
      <c r="I102" s="28"/>
      <c r="J102" s="28"/>
      <c r="K102" s="28"/>
      <c r="L102" s="28"/>
      <c r="M102" s="28"/>
    </row>
    <row r="103" spans="2:34" s="7" customFormat="1" ht="15" customHeight="1" x14ac:dyDescent="0.25">
      <c r="B103" s="28"/>
      <c r="C103" s="28"/>
      <c r="D103" s="28"/>
      <c r="E103" s="28"/>
      <c r="F103" s="28"/>
      <c r="G103" s="28"/>
      <c r="H103" s="28"/>
      <c r="I103" s="28"/>
      <c r="J103" s="28"/>
      <c r="K103" s="28"/>
      <c r="L103" s="28"/>
      <c r="M103" s="28"/>
      <c r="AH103" s="1"/>
    </row>
    <row r="104" spans="2:34" s="7" customFormat="1" ht="15" customHeight="1" x14ac:dyDescent="0.25">
      <c r="B104" s="28"/>
      <c r="C104" s="28"/>
      <c r="D104" s="28"/>
      <c r="E104" s="28"/>
      <c r="F104" s="28"/>
      <c r="G104" s="28"/>
      <c r="H104" s="28"/>
      <c r="I104" s="28"/>
      <c r="J104" s="28"/>
      <c r="K104" s="28"/>
      <c r="L104" s="28"/>
      <c r="M104" s="28"/>
    </row>
    <row r="105" spans="2:34" s="7" customFormat="1" x14ac:dyDescent="0.25">
      <c r="B105" s="28"/>
      <c r="C105" s="28"/>
      <c r="D105" s="28"/>
      <c r="E105" s="28"/>
      <c r="F105" s="28"/>
      <c r="G105" s="28"/>
      <c r="H105" s="28"/>
      <c r="I105" s="28"/>
      <c r="J105" s="28"/>
      <c r="K105" s="28"/>
      <c r="L105" s="28"/>
      <c r="M105" s="28"/>
    </row>
    <row r="106" spans="2:34" s="7" customFormat="1" x14ac:dyDescent="0.25">
      <c r="B106" s="28"/>
      <c r="C106" s="28"/>
      <c r="D106" s="28"/>
      <c r="E106" s="28"/>
      <c r="F106" s="28"/>
      <c r="G106" s="28"/>
      <c r="H106" s="28"/>
      <c r="I106" s="28"/>
      <c r="J106" s="28"/>
      <c r="K106" s="28"/>
      <c r="L106" s="28"/>
      <c r="M106" s="28"/>
    </row>
    <row r="107" spans="2:34" s="7" customFormat="1" x14ac:dyDescent="0.25">
      <c r="B107" s="28"/>
      <c r="C107" s="28"/>
      <c r="D107" s="28"/>
      <c r="E107" s="28"/>
      <c r="F107" s="28"/>
      <c r="G107" s="28"/>
      <c r="H107" s="28"/>
      <c r="I107" s="28"/>
      <c r="J107" s="28"/>
      <c r="K107" s="28"/>
      <c r="L107" s="28"/>
      <c r="M107" s="28"/>
    </row>
    <row r="108" spans="2:34" x14ac:dyDescent="0.25">
      <c r="B108" s="28"/>
      <c r="C108" s="28"/>
      <c r="D108" s="28"/>
      <c r="E108" s="28"/>
      <c r="F108" s="28"/>
      <c r="G108" s="28"/>
      <c r="H108" s="28"/>
      <c r="I108" s="28"/>
      <c r="J108" s="28"/>
      <c r="K108" s="28"/>
      <c r="L108" s="28"/>
      <c r="M108" s="28"/>
      <c r="AH108" s="7"/>
    </row>
    <row r="109" spans="2:34" x14ac:dyDescent="0.25">
      <c r="B109" s="28"/>
      <c r="C109" s="28"/>
      <c r="D109" s="28"/>
      <c r="E109" s="28"/>
      <c r="F109" s="28"/>
      <c r="G109" s="28"/>
      <c r="H109" s="28"/>
      <c r="I109" s="28"/>
      <c r="J109" s="28"/>
      <c r="K109" s="28"/>
      <c r="L109" s="28"/>
      <c r="M109" s="28"/>
    </row>
    <row r="110" spans="2:34" x14ac:dyDescent="0.25">
      <c r="B110" s="28"/>
      <c r="C110" s="28"/>
      <c r="D110" s="28"/>
      <c r="E110" s="28"/>
      <c r="F110" s="28"/>
      <c r="G110" s="28"/>
      <c r="H110" s="28"/>
      <c r="I110" s="28"/>
      <c r="J110" s="28"/>
      <c r="K110" s="28"/>
      <c r="L110" s="28"/>
      <c r="M110" s="28"/>
    </row>
    <row r="111" spans="2:34" x14ac:dyDescent="0.25">
      <c r="B111" s="28"/>
      <c r="C111" s="28"/>
      <c r="D111" s="28"/>
      <c r="E111" s="28"/>
      <c r="F111" s="28"/>
      <c r="G111" s="28"/>
      <c r="H111" s="28"/>
      <c r="I111" s="28"/>
      <c r="J111" s="28"/>
      <c r="K111" s="28"/>
      <c r="L111" s="28"/>
      <c r="M111" s="28"/>
    </row>
    <row r="112" spans="2:34" x14ac:dyDescent="0.25">
      <c r="B112" s="28"/>
      <c r="C112" s="28"/>
      <c r="D112" s="28"/>
      <c r="E112" s="28"/>
      <c r="F112" s="28"/>
      <c r="G112" s="28"/>
      <c r="H112" s="28"/>
      <c r="I112" s="28"/>
      <c r="J112" s="28"/>
      <c r="K112" s="28"/>
      <c r="L112" s="28"/>
      <c r="M112" s="28"/>
    </row>
    <row r="113" spans="2:13" x14ac:dyDescent="0.25">
      <c r="B113" s="28"/>
      <c r="C113" s="28"/>
      <c r="D113" s="28"/>
      <c r="E113" s="28"/>
      <c r="F113" s="28"/>
      <c r="G113" s="28"/>
      <c r="H113" s="28"/>
      <c r="I113" s="28"/>
      <c r="J113" s="28"/>
      <c r="K113" s="28"/>
      <c r="L113" s="28"/>
      <c r="M113" s="28"/>
    </row>
    <row r="114" spans="2:13" x14ac:dyDescent="0.25">
      <c r="B114" s="28"/>
      <c r="C114" s="28"/>
      <c r="D114" s="28"/>
      <c r="E114" s="28"/>
      <c r="F114" s="28"/>
      <c r="G114" s="28"/>
      <c r="H114" s="28"/>
      <c r="I114" s="28"/>
      <c r="J114" s="28"/>
      <c r="K114" s="28"/>
      <c r="L114" s="28"/>
      <c r="M114" s="28"/>
    </row>
    <row r="115" spans="2:13" x14ac:dyDescent="0.25">
      <c r="B115" s="2" t="s">
        <v>79</v>
      </c>
      <c r="C115" s="28"/>
      <c r="D115" s="28"/>
      <c r="E115" s="28"/>
      <c r="F115" s="28"/>
      <c r="G115" s="28"/>
      <c r="H115" s="28"/>
      <c r="I115" s="28"/>
      <c r="J115" s="28"/>
      <c r="K115" s="28"/>
      <c r="L115" s="28"/>
      <c r="M115" s="28"/>
    </row>
    <row r="116" spans="2:13" x14ac:dyDescent="0.25">
      <c r="B116" s="28"/>
      <c r="C116" s="28"/>
      <c r="D116" s="28"/>
      <c r="E116" s="28"/>
      <c r="F116" s="28"/>
      <c r="G116" s="28"/>
      <c r="H116" s="28"/>
      <c r="I116" s="28"/>
      <c r="J116" s="28"/>
      <c r="K116" s="28"/>
      <c r="L116" s="28"/>
      <c r="M116" s="28"/>
    </row>
    <row r="117" spans="2:13" x14ac:dyDescent="0.25">
      <c r="B117" s="28"/>
      <c r="C117" s="28"/>
      <c r="D117" s="28"/>
      <c r="E117" s="28"/>
      <c r="F117" s="28"/>
      <c r="G117" s="28"/>
      <c r="H117" s="28"/>
      <c r="I117" s="28"/>
      <c r="J117" s="28"/>
      <c r="K117" s="28"/>
      <c r="L117" s="28"/>
      <c r="M117" s="28"/>
    </row>
    <row r="118" spans="2:13" x14ac:dyDescent="0.25">
      <c r="B118" s="28"/>
      <c r="C118" s="28"/>
      <c r="D118" s="28"/>
      <c r="E118" s="28"/>
      <c r="F118" s="28"/>
      <c r="G118" s="28"/>
      <c r="H118" s="28"/>
      <c r="I118" s="28"/>
      <c r="J118" s="28"/>
      <c r="K118" s="28"/>
      <c r="L118" s="28"/>
      <c r="M118" s="28"/>
    </row>
    <row r="119" spans="2:13" x14ac:dyDescent="0.25">
      <c r="B119" s="28"/>
      <c r="C119" s="28"/>
      <c r="D119" s="28"/>
      <c r="E119" s="28"/>
      <c r="F119" s="28"/>
      <c r="G119" s="28"/>
      <c r="H119" s="28"/>
      <c r="I119" s="28"/>
      <c r="J119" s="28"/>
      <c r="K119" s="28"/>
      <c r="L119" s="28"/>
      <c r="M119" s="28"/>
    </row>
    <row r="120" spans="2:13" x14ac:dyDescent="0.25">
      <c r="B120" s="28"/>
      <c r="C120" s="28"/>
      <c r="D120" s="28"/>
      <c r="E120" s="28"/>
      <c r="F120" s="28"/>
      <c r="G120" s="28"/>
      <c r="H120" s="28"/>
      <c r="I120" s="28"/>
      <c r="J120" s="28"/>
      <c r="K120" s="28"/>
      <c r="L120" s="28"/>
      <c r="M120" s="28"/>
    </row>
    <row r="121" spans="2:13" x14ac:dyDescent="0.25">
      <c r="B121" s="28"/>
      <c r="C121" s="28"/>
      <c r="D121" s="28"/>
      <c r="E121" s="28"/>
      <c r="F121" s="28"/>
      <c r="G121" s="28"/>
      <c r="H121" s="28"/>
      <c r="I121" s="28"/>
      <c r="J121" s="28"/>
      <c r="K121" s="28"/>
      <c r="L121" s="28"/>
      <c r="M121" s="28"/>
    </row>
    <row r="122" spans="2:13" x14ac:dyDescent="0.25">
      <c r="B122" s="28"/>
      <c r="C122" s="28"/>
      <c r="D122" s="28"/>
      <c r="E122" s="28"/>
      <c r="F122" s="28"/>
      <c r="G122" s="28"/>
      <c r="H122" s="28"/>
      <c r="I122" s="28"/>
      <c r="J122" s="28"/>
      <c r="K122" s="28"/>
      <c r="L122" s="28"/>
      <c r="M122" s="28"/>
    </row>
    <row r="123" spans="2:13" x14ac:dyDescent="0.25">
      <c r="B123" s="28"/>
      <c r="C123" s="28"/>
      <c r="D123" s="28"/>
      <c r="E123" s="28"/>
      <c r="F123" s="28"/>
      <c r="G123" s="28"/>
      <c r="H123" s="28"/>
      <c r="I123" s="28"/>
      <c r="J123" s="28"/>
      <c r="K123" s="28"/>
      <c r="L123" s="28"/>
      <c r="M123" s="28"/>
    </row>
    <row r="124" spans="2:13" x14ac:dyDescent="0.25">
      <c r="B124" s="28"/>
      <c r="C124" s="28"/>
      <c r="D124" s="28"/>
      <c r="E124" s="28"/>
      <c r="F124" s="28"/>
      <c r="G124" s="28"/>
      <c r="H124" s="28"/>
      <c r="I124" s="28"/>
      <c r="J124" s="28"/>
      <c r="K124" s="28"/>
      <c r="L124" s="28"/>
      <c r="M124" s="28"/>
    </row>
    <row r="125" spans="2:13" x14ac:dyDescent="0.25">
      <c r="B125" s="28"/>
      <c r="C125" s="28"/>
      <c r="D125" s="28"/>
      <c r="E125" s="28"/>
      <c r="F125" s="28"/>
      <c r="G125" s="28"/>
      <c r="H125" s="28"/>
      <c r="I125" s="28"/>
      <c r="J125" s="28"/>
      <c r="K125" s="28"/>
      <c r="L125" s="28"/>
      <c r="M125" s="28"/>
    </row>
    <row r="126" spans="2:13" x14ac:dyDescent="0.25">
      <c r="B126" s="28"/>
      <c r="C126" s="28"/>
      <c r="D126" s="28"/>
      <c r="E126" s="28"/>
      <c r="F126" s="28"/>
      <c r="G126" s="28"/>
      <c r="H126" s="28"/>
      <c r="I126" s="28"/>
      <c r="J126" s="28"/>
      <c r="K126" s="28"/>
      <c r="L126" s="28"/>
      <c r="M126" s="28"/>
    </row>
    <row r="127" spans="2:13" x14ac:dyDescent="0.25">
      <c r="B127" s="28"/>
      <c r="C127" s="28"/>
      <c r="D127" s="28"/>
      <c r="E127" s="28"/>
      <c r="F127" s="28"/>
      <c r="G127" s="28"/>
      <c r="H127" s="28"/>
      <c r="I127" s="28"/>
      <c r="J127" s="28"/>
      <c r="K127" s="28"/>
      <c r="L127" s="28"/>
      <c r="M127" s="28"/>
    </row>
    <row r="128" spans="2:13" x14ac:dyDescent="0.25">
      <c r="B128" s="28"/>
      <c r="C128" s="28"/>
      <c r="D128" s="28"/>
      <c r="E128" s="28"/>
      <c r="F128" s="28"/>
      <c r="G128" s="28"/>
      <c r="H128" s="28"/>
      <c r="I128" s="28"/>
      <c r="J128" s="28"/>
      <c r="K128" s="28"/>
      <c r="L128" s="28"/>
      <c r="M128" s="28"/>
    </row>
    <row r="129" spans="2:13" x14ac:dyDescent="0.25">
      <c r="B129" s="28"/>
      <c r="C129" s="28"/>
      <c r="D129" s="28"/>
      <c r="E129" s="28"/>
      <c r="F129" s="28"/>
      <c r="G129" s="28"/>
      <c r="H129" s="28"/>
      <c r="I129" s="28"/>
      <c r="J129" s="28"/>
      <c r="K129" s="28"/>
      <c r="L129" s="28"/>
      <c r="M129" s="28"/>
    </row>
    <row r="130" spans="2:13" x14ac:dyDescent="0.25">
      <c r="B130" s="28"/>
      <c r="C130" s="28"/>
      <c r="D130" s="28"/>
      <c r="E130" s="28"/>
      <c r="F130" s="28"/>
      <c r="G130" s="28"/>
      <c r="H130" s="28"/>
      <c r="I130" s="28"/>
      <c r="J130" s="28"/>
      <c r="K130" s="28"/>
      <c r="L130" s="28"/>
      <c r="M130" s="28"/>
    </row>
    <row r="131" spans="2:13" x14ac:dyDescent="0.25">
      <c r="B131" s="28"/>
      <c r="C131" s="28"/>
      <c r="D131" s="28"/>
      <c r="E131" s="28"/>
      <c r="F131" s="28"/>
      <c r="G131" s="28"/>
      <c r="H131" s="28"/>
      <c r="I131" s="28"/>
      <c r="J131" s="28"/>
      <c r="K131" s="28"/>
      <c r="L131" s="28"/>
      <c r="M131" s="28"/>
    </row>
    <row r="132" spans="2:13" x14ac:dyDescent="0.25">
      <c r="B132" s="28"/>
      <c r="C132" s="28"/>
      <c r="D132" s="28"/>
      <c r="E132" s="28"/>
      <c r="F132" s="28"/>
      <c r="G132" s="28"/>
      <c r="H132" s="28"/>
      <c r="I132" s="28"/>
      <c r="J132" s="28"/>
      <c r="K132" s="28"/>
      <c r="L132" s="28"/>
      <c r="M132" s="28"/>
    </row>
    <row r="133" spans="2:13" x14ac:dyDescent="0.25">
      <c r="B133" s="28"/>
      <c r="C133" s="28"/>
      <c r="D133" s="28"/>
      <c r="E133" s="28"/>
      <c r="F133" s="28"/>
      <c r="G133" s="28"/>
      <c r="H133" s="28"/>
      <c r="I133" s="28"/>
      <c r="J133" s="28"/>
      <c r="K133" s="28"/>
      <c r="L133" s="28"/>
      <c r="M133" s="28"/>
    </row>
    <row r="134" spans="2:13" x14ac:dyDescent="0.25">
      <c r="B134" s="28"/>
      <c r="C134" s="28"/>
      <c r="D134" s="28"/>
      <c r="E134" s="28"/>
      <c r="F134" s="28"/>
      <c r="G134" s="28"/>
      <c r="H134" s="28"/>
      <c r="I134" s="28"/>
      <c r="J134" s="28"/>
      <c r="K134" s="28"/>
      <c r="L134" s="28"/>
      <c r="M134" s="28"/>
    </row>
    <row r="135" spans="2:13" x14ac:dyDescent="0.25">
      <c r="B135" s="28"/>
      <c r="C135" s="28"/>
      <c r="D135" s="28"/>
      <c r="E135" s="28"/>
      <c r="F135" s="28"/>
      <c r="G135" s="28"/>
      <c r="H135" s="28"/>
      <c r="I135" s="28"/>
      <c r="J135" s="28"/>
      <c r="K135" s="28"/>
      <c r="L135" s="28"/>
      <c r="M135" s="28"/>
    </row>
    <row r="136" spans="2:13" x14ac:dyDescent="0.25">
      <c r="B136" s="28"/>
      <c r="C136" s="28"/>
      <c r="D136" s="28"/>
      <c r="E136" s="28"/>
      <c r="F136" s="28"/>
      <c r="G136" s="28"/>
      <c r="H136" s="28"/>
      <c r="I136" s="28"/>
      <c r="J136" s="28"/>
      <c r="K136" s="28"/>
      <c r="L136" s="28"/>
      <c r="M136" s="28"/>
    </row>
  </sheetData>
  <mergeCells count="16">
    <mergeCell ref="I2:N2"/>
    <mergeCell ref="G10:N10"/>
    <mergeCell ref="C3:E3"/>
    <mergeCell ref="C4:E4"/>
    <mergeCell ref="C5:E5"/>
    <mergeCell ref="C6:E6"/>
    <mergeCell ref="C7:E7"/>
    <mergeCell ref="I14:M14"/>
    <mergeCell ref="F66:H66"/>
    <mergeCell ref="F67:H67"/>
    <mergeCell ref="F98:H98"/>
    <mergeCell ref="F99:H99"/>
    <mergeCell ref="F36:H36"/>
    <mergeCell ref="F37:H37"/>
    <mergeCell ref="B39:G39"/>
    <mergeCell ref="C43:D43"/>
  </mergeCells>
  <pageMargins left="0.7" right="0.7" top="0.75" bottom="0.75" header="0.3" footer="0.3"/>
  <pageSetup scale="71" fitToHeight="0" orientation="landscape" r:id="rId1"/>
  <rowBreaks count="3" manualBreakCount="3">
    <brk id="34" max="12" man="1"/>
    <brk id="64" max="12" man="1"/>
    <brk id="97"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5448" r:id="rId4" name="Check Box 328">
              <controlPr defaultSize="0" autoFill="0" autoLine="0" autoPict="0">
                <anchor moveWithCells="1" sizeWithCells="1">
                  <from>
                    <xdr:col>2</xdr:col>
                    <xdr:colOff>22860</xdr:colOff>
                    <xdr:row>8</xdr:row>
                    <xdr:rowOff>7620</xdr:rowOff>
                  </from>
                  <to>
                    <xdr:col>4</xdr:col>
                    <xdr:colOff>571500</xdr:colOff>
                    <xdr:row>9</xdr:row>
                    <xdr:rowOff>22860</xdr:rowOff>
                  </to>
                </anchor>
              </controlPr>
            </control>
          </mc:Choice>
        </mc:AlternateContent>
        <mc:AlternateContent xmlns:mc="http://schemas.openxmlformats.org/markup-compatibility/2006">
          <mc:Choice Requires="x14">
            <control shapeId="5449" r:id="rId5" name="Check Box 329">
              <controlPr defaultSize="0" autoFill="0" autoLine="0" autoPict="0">
                <anchor moveWithCells="1" sizeWithCells="1">
                  <from>
                    <xdr:col>2</xdr:col>
                    <xdr:colOff>22860</xdr:colOff>
                    <xdr:row>9</xdr:row>
                    <xdr:rowOff>30480</xdr:rowOff>
                  </from>
                  <to>
                    <xdr:col>5</xdr:col>
                    <xdr:colOff>0</xdr:colOff>
                    <xdr:row>10</xdr:row>
                    <xdr:rowOff>30480</xdr:rowOff>
                  </to>
                </anchor>
              </controlPr>
            </control>
          </mc:Choice>
        </mc:AlternateContent>
        <mc:AlternateContent xmlns:mc="http://schemas.openxmlformats.org/markup-compatibility/2006">
          <mc:Choice Requires="x14">
            <control shapeId="5450" r:id="rId6" name="Check Box 330">
              <controlPr defaultSize="0" autoFill="0" autoLine="0" autoPict="0">
                <anchor moveWithCells="1" sizeWithCells="1">
                  <from>
                    <xdr:col>2</xdr:col>
                    <xdr:colOff>22860</xdr:colOff>
                    <xdr:row>10</xdr:row>
                    <xdr:rowOff>68580</xdr:rowOff>
                  </from>
                  <to>
                    <xdr:col>5</xdr:col>
                    <xdr:colOff>114300</xdr:colOff>
                    <xdr:row>11</xdr:row>
                    <xdr:rowOff>7620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
  <sheetViews>
    <sheetView workbookViewId="0">
      <selection activeCell="B8" sqref="B8"/>
    </sheetView>
  </sheetViews>
  <sheetFormatPr defaultRowHeight="14.4" x14ac:dyDescent="0.3"/>
  <cols>
    <col min="1" max="1" width="36.109375" bestFit="1" customWidth="1"/>
  </cols>
  <sheetData>
    <row r="1" spans="1:84" x14ac:dyDescent="0.3">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141</v>
      </c>
      <c r="AX1" t="s">
        <v>142</v>
      </c>
      <c r="AY1" t="s">
        <v>135</v>
      </c>
      <c r="AZ1" t="s">
        <v>143</v>
      </c>
      <c r="BA1" t="s">
        <v>144</v>
      </c>
      <c r="BB1" t="s">
        <v>136</v>
      </c>
      <c r="BC1" t="s">
        <v>137</v>
      </c>
      <c r="BD1" t="s">
        <v>138</v>
      </c>
      <c r="BE1" t="s">
        <v>145</v>
      </c>
      <c r="BF1" t="s">
        <v>146</v>
      </c>
      <c r="BG1" t="s">
        <v>147</v>
      </c>
      <c r="BH1" t="s">
        <v>148</v>
      </c>
      <c r="BI1" t="s">
        <v>149</v>
      </c>
      <c r="BJ1" t="s">
        <v>150</v>
      </c>
      <c r="BK1" t="s">
        <v>151</v>
      </c>
      <c r="BL1" t="s">
        <v>152</v>
      </c>
      <c r="BM1" t="s">
        <v>153</v>
      </c>
      <c r="BN1" t="s">
        <v>154</v>
      </c>
      <c r="BO1" t="s">
        <v>170</v>
      </c>
      <c r="BP1" t="s">
        <v>171</v>
      </c>
      <c r="BQ1" t="s">
        <v>155</v>
      </c>
      <c r="BR1" t="s">
        <v>156</v>
      </c>
      <c r="BS1" t="s">
        <v>157</v>
      </c>
      <c r="BT1" t="s">
        <v>158</v>
      </c>
      <c r="BU1" t="s">
        <v>159</v>
      </c>
      <c r="BV1" t="s">
        <v>160</v>
      </c>
      <c r="BW1" t="s">
        <v>161</v>
      </c>
      <c r="BX1" t="s">
        <v>162</v>
      </c>
      <c r="BY1" t="s">
        <v>163</v>
      </c>
      <c r="BZ1" t="s">
        <v>164</v>
      </c>
      <c r="CA1" t="s">
        <v>165</v>
      </c>
      <c r="CB1" t="s">
        <v>166</v>
      </c>
      <c r="CC1" t="s">
        <v>172</v>
      </c>
      <c r="CD1" t="s">
        <v>139</v>
      </c>
      <c r="CE1" t="s">
        <v>174</v>
      </c>
      <c r="CF1" t="s">
        <v>140</v>
      </c>
    </row>
    <row r="2" spans="1:84" x14ac:dyDescent="0.3">
      <c r="A2" t="str">
        <f>REN_Utility_Name</f>
        <v>PUD No. 1 of Clallam County</v>
      </c>
      <c r="B2">
        <f>REN_Total_2014</f>
        <v>38800</v>
      </c>
      <c r="C2">
        <f>CON_2012_Agriculture_MWH</f>
        <v>0</v>
      </c>
      <c r="D2">
        <f>CON_2012_Commercial_Expend</f>
        <v>163726</v>
      </c>
      <c r="E2">
        <f>CON_2012_Commercial_MWH</f>
        <v>573.66800000000001</v>
      </c>
      <c r="F2">
        <f>CON_2012_Distribution_Expend</f>
        <v>0</v>
      </c>
      <c r="G2">
        <f>CON_2012_Distribution_MWH</f>
        <v>0</v>
      </c>
      <c r="H2">
        <f>CON_2012_Expenditures</f>
        <v>1610634</v>
      </c>
      <c r="I2">
        <f>CON_2012_Industrial_Expend</f>
        <v>10146</v>
      </c>
      <c r="J2">
        <f>CON_2012_Industrial_MWH</f>
        <v>57.118870000000001</v>
      </c>
      <c r="K2">
        <f>CON_2012_MWH</f>
        <v>8618.7982999999986</v>
      </c>
      <c r="L2">
        <f>CON_2012_NEEA_Expend</f>
        <v>0</v>
      </c>
      <c r="M2">
        <f>CON_2012_NEEA_MWH</f>
        <v>2448.5079999999998</v>
      </c>
      <c r="N2">
        <f>CON_2012_OtherSector1_Expend</f>
        <v>0</v>
      </c>
      <c r="O2">
        <f>CON_2012_OtherSector1_MWH</f>
        <v>0</v>
      </c>
      <c r="P2">
        <f>CON_2012_OtherSector2_Expend</f>
        <v>0</v>
      </c>
      <c r="Q2">
        <f>CON_2012_OtherSector2_MWH</f>
        <v>0</v>
      </c>
      <c r="R2">
        <f>CON_2012_Production_Expend</f>
        <v>0</v>
      </c>
      <c r="S2">
        <f>CON_2012_Production_MWH</f>
        <v>0</v>
      </c>
      <c r="T2">
        <f>CON_2012_Program1_Expend</f>
        <v>112007</v>
      </c>
      <c r="U2">
        <f>CON_2012_Program2_Expend</f>
        <v>0</v>
      </c>
      <c r="V2">
        <f>CON_2012_Residential_Expend</f>
        <v>1324755</v>
      </c>
      <c r="W2">
        <f>CON_2012_Residential_MWH</f>
        <v>5539.5034299999998</v>
      </c>
      <c r="X2">
        <f>CON_2013_Agriculture_Expend</f>
        <v>0</v>
      </c>
      <c r="Y2">
        <f>CON_2013_Agriculture_MWH</f>
        <v>0</v>
      </c>
      <c r="Z2">
        <f>CON_2013_Commercial_Expend</f>
        <v>154715</v>
      </c>
      <c r="AA2">
        <f>CON_2013_Commercial_MWH</f>
        <v>773.79555000000005</v>
      </c>
      <c r="AB2">
        <f>CON_2013_Distribution_Expend</f>
        <v>0</v>
      </c>
      <c r="AC2">
        <f>CON_2013_Distribution_MWH</f>
        <v>0</v>
      </c>
      <c r="AD2">
        <f>CON_2013_Expenditures</f>
        <v>1871362</v>
      </c>
      <c r="AE2">
        <f>CON_2013_Industrial_Expend</f>
        <v>13700</v>
      </c>
      <c r="AF2">
        <f>CON_2013_Industrial_MWH</f>
        <v>4.5442600000000004</v>
      </c>
      <c r="AG2">
        <f>CON_2013_MWH</f>
        <v>10442.639541052229</v>
      </c>
      <c r="AH2">
        <f>CON_2013_NEEA_Expend</f>
        <v>0</v>
      </c>
      <c r="AI2">
        <f>CON_2013_NEEA_MWH</f>
        <v>2358.8980000000001</v>
      </c>
      <c r="AJ2">
        <f>CON_2013_OtherSector1_Expend</f>
        <v>0</v>
      </c>
      <c r="AK2">
        <f>CON_2013_OtherSector1_MWH</f>
        <v>0</v>
      </c>
      <c r="AL2">
        <f>CON_2013_OtherSector2_Expend</f>
        <v>0</v>
      </c>
      <c r="AM2">
        <f>CON_2013_OtherSector2_MWH</f>
        <v>0</v>
      </c>
      <c r="AN2">
        <f>CON_2013_Production_Expend</f>
        <v>0</v>
      </c>
      <c r="AO2">
        <f>CON_2013_Production_MWH</f>
        <v>0</v>
      </c>
      <c r="AP2">
        <f>CON_2013_Program1_Expend</f>
        <v>182782</v>
      </c>
      <c r="AQ2">
        <f>CON_2013_Program2_Expend</f>
        <v>0</v>
      </c>
      <c r="AR2">
        <f>CON_2013_Residential_Expend</f>
        <v>1520165</v>
      </c>
      <c r="AS2">
        <f>CON_2013_Residential_MWH</f>
        <v>7305.4017310522295</v>
      </c>
      <c r="AT2" t="str">
        <f>CON_Contact_Name</f>
        <v>Fred Mitchel, Power</v>
      </c>
      <c r="AU2" t="str">
        <f>CON_Email</f>
        <v>FredM@ClallamPUD.net</v>
      </c>
      <c r="AV2" t="str">
        <f>CON_Phone</f>
        <v>360.565.3235</v>
      </c>
      <c r="AW2">
        <f>CON_Potential_2012_2021</f>
        <v>90753.599999999991</v>
      </c>
      <c r="AX2">
        <f>CON_Potential_2014_2023</f>
        <v>60268.799999999996</v>
      </c>
      <c r="AY2">
        <f>CON_Report_Date</f>
        <v>41790</v>
      </c>
      <c r="AZ2">
        <f>CON_Target_2012_2013</f>
        <v>18150.719999999998</v>
      </c>
      <c r="BA2">
        <f>CON_Target_2014_2015</f>
        <v>12053.759999999998</v>
      </c>
      <c r="BB2" t="str">
        <f>CON_Utility_Name</f>
        <v>PUD No. 1 of Clallam County</v>
      </c>
      <c r="BC2" t="str">
        <f>REN_Contact_Name</f>
        <v>Fred Mitchel, Power</v>
      </c>
      <c r="BD2" t="str">
        <f>REN_Email</f>
        <v>FredM@ClallamPUD.net</v>
      </c>
      <c r="BE2">
        <f>REN_ERR_ApprenticeLabor</f>
        <v>0</v>
      </c>
      <c r="BF2">
        <f>REN_ERR_Biodiesel</f>
        <v>0</v>
      </c>
      <c r="BG2">
        <f>REN_ERR_Biomass</f>
        <v>0</v>
      </c>
      <c r="BH2">
        <f>REN_ERR_Geothermal</f>
        <v>0</v>
      </c>
      <c r="BI2">
        <f>REN_ERR_LandfillGas</f>
        <v>0</v>
      </c>
      <c r="BJ2">
        <f>REN_ERR_SewageGas</f>
        <v>0</v>
      </c>
      <c r="BK2">
        <f>REN_ERR_Solar</f>
        <v>0</v>
      </c>
      <c r="BL2">
        <f>REN_ERR_Water</f>
        <v>0</v>
      </c>
      <c r="BM2">
        <f>REN_ERR_Wind</f>
        <v>0</v>
      </c>
      <c r="BN2">
        <f>REN_ERR_WOT</f>
        <v>0</v>
      </c>
      <c r="BO2">
        <f>REN_Expenditure_Amount_2014</f>
        <v>210240</v>
      </c>
      <c r="BP2">
        <f>REN_Expenditure_Percent_2014</f>
        <v>3.9574588235294118E-3</v>
      </c>
      <c r="BQ2">
        <f>REN_Load_2012</f>
        <v>647502</v>
      </c>
      <c r="BR2">
        <f>REN_Load_2013</f>
        <v>642859</v>
      </c>
      <c r="BS2">
        <f>REN_REC_ApprenticeLabor</f>
        <v>0</v>
      </c>
      <c r="BT2">
        <f>REN_REC_Biodiesel</f>
        <v>0</v>
      </c>
      <c r="BU2">
        <f>REN_REC_Biomass</f>
        <v>0</v>
      </c>
      <c r="BV2">
        <f>REN_REC_DistributedGeneration</f>
        <v>17520</v>
      </c>
      <c r="BW2">
        <f>REN_REC_Geothermal</f>
        <v>0</v>
      </c>
      <c r="BX2">
        <f>REN_REC_LandfillGas</f>
        <v>17520</v>
      </c>
      <c r="BY2">
        <f>REN_REC_SewageGas</f>
        <v>0</v>
      </c>
      <c r="BZ2">
        <f>REN_REC_Solar</f>
        <v>0</v>
      </c>
      <c r="CA2">
        <f>REN_REC_Wind</f>
        <v>3760</v>
      </c>
      <c r="CB2">
        <f>REN_REC_WOT</f>
        <v>0</v>
      </c>
      <c r="CC2">
        <f>REN_RetailRevenueRequirement_2014</f>
        <v>53125000</v>
      </c>
      <c r="CD2">
        <f>REN_Submittal_Date</f>
        <v>41790</v>
      </c>
      <c r="CE2">
        <f>REN_Total_2014</f>
        <v>38800</v>
      </c>
      <c r="CF2" t="str">
        <f>REN_Utility_Name</f>
        <v>PUD No. 1 of Clallam County</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85</vt:i4>
      </vt:variant>
    </vt:vector>
  </HeadingPairs>
  <TitlesOfParts>
    <vt:vector size="90" baseType="lpstr">
      <vt:lpstr>Instructions - 2014</vt:lpstr>
      <vt:lpstr>Instructions - Revise 2012</vt:lpstr>
      <vt:lpstr>Conservation Report</vt:lpstr>
      <vt:lpstr>Renewables Report</vt:lpstr>
      <vt:lpstr>Data</vt:lpstr>
      <vt:lpstr>CON_2012_Agriculture_Expend</vt:lpstr>
      <vt:lpstr>CON_2012_Agriculture_MWH</vt:lpstr>
      <vt:lpstr>CON_2012_Commercial_Expend</vt:lpstr>
      <vt:lpstr>CON_2012_Commercial_MWH</vt:lpstr>
      <vt:lpstr>CON_2012_Distribution_Expend</vt:lpstr>
      <vt:lpstr>CON_2012_Distribution_MWH</vt:lpstr>
      <vt:lpstr>CON_2012_Expenditures</vt:lpstr>
      <vt:lpstr>CON_2012_Industrial_Expend</vt:lpstr>
      <vt:lpstr>CON_2012_Industrial_MWH</vt:lpstr>
      <vt:lpstr>CON_2012_MWH</vt:lpstr>
      <vt:lpstr>CON_2012_NEEA_Expend</vt:lpstr>
      <vt:lpstr>CON_2012_NEEA_MWH</vt:lpstr>
      <vt:lpstr>CON_2012_OtherSector1_Expend</vt:lpstr>
      <vt:lpstr>CON_2012_OtherSector1_MWH</vt:lpstr>
      <vt:lpstr>CON_2012_OtherSector2_Expend</vt:lpstr>
      <vt:lpstr>CON_2012_OtherSector2_MWH</vt:lpstr>
      <vt:lpstr>CON_2012_Production_Expend</vt:lpstr>
      <vt:lpstr>CON_2012_Production_MWH</vt:lpstr>
      <vt:lpstr>CON_2012_Program1_Expend</vt:lpstr>
      <vt:lpstr>CON_2012_Program2_Expend</vt:lpstr>
      <vt:lpstr>CON_2012_Residential_Expend</vt:lpstr>
      <vt:lpstr>CON_2012_Residential_MWH</vt:lpstr>
      <vt:lpstr>CON_2013_Agriculture_Expend</vt:lpstr>
      <vt:lpstr>CON_2013_Agriculture_MWH</vt:lpstr>
      <vt:lpstr>CON_2013_Commercial_Expend</vt:lpstr>
      <vt:lpstr>CON_2013_Commercial_MWH</vt:lpstr>
      <vt:lpstr>CON_2013_Distribution_Expend</vt:lpstr>
      <vt:lpstr>CON_2013_Distribution_MWH</vt:lpstr>
      <vt:lpstr>CON_2013_Expenditures</vt:lpstr>
      <vt:lpstr>CON_2013_Industrial_Expend</vt:lpstr>
      <vt:lpstr>CON_2013_Industrial_MWH</vt:lpstr>
      <vt:lpstr>CON_2013_MWH</vt:lpstr>
      <vt:lpstr>CON_2013_NEEA_Expend</vt:lpstr>
      <vt:lpstr>CON_2013_NEEA_MWH</vt:lpstr>
      <vt:lpstr>CON_2013_OtherSector1_Expend</vt:lpstr>
      <vt:lpstr>CON_2013_OtherSector1_MWH</vt:lpstr>
      <vt:lpstr>CON_2013_OtherSector2_Expend</vt:lpstr>
      <vt:lpstr>CON_2013_OtherSector2_MWH</vt:lpstr>
      <vt:lpstr>CON_2013_Production_Expend</vt:lpstr>
      <vt:lpstr>CON_2013_Production_MWH</vt:lpstr>
      <vt:lpstr>CON_2013_Program1_Expend</vt:lpstr>
      <vt:lpstr>CON_2013_Program2_Expend</vt:lpstr>
      <vt:lpstr>CON_2013_Residential_Expend</vt:lpstr>
      <vt:lpstr>CON_2013_Residential_MWH</vt:lpstr>
      <vt:lpstr>CON_Contact_Name</vt:lpstr>
      <vt:lpstr>CON_Email</vt:lpstr>
      <vt:lpstr>CON_Phone</vt:lpstr>
      <vt:lpstr>CON_Potential_2012_2021</vt:lpstr>
      <vt:lpstr>CON_Potential_2014_2023</vt:lpstr>
      <vt:lpstr>CON_Report_Date</vt:lpstr>
      <vt:lpstr>CON_Target_2012_2013</vt:lpstr>
      <vt:lpstr>CON_Target_2014_2015</vt:lpstr>
      <vt:lpstr>CON_Utility_Name</vt:lpstr>
      <vt:lpstr>'Conservation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REN_Expenditure_Amount_2014</vt:lpstr>
      <vt:lpstr>REN_Expenditure_Percent_2014</vt:lpstr>
      <vt:lpstr>REN_Load_2012</vt:lpstr>
      <vt:lpstr>REN_Load_2013</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REN_RetailRevenueRequirement_2014</vt:lpstr>
      <vt:lpstr>REN_Submittal_Date</vt:lpstr>
      <vt:lpstr>REN_Total_2014</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Glenn Blackmon</dc:creator>
  <cp:lastModifiedBy>Mattias Jarvegren x263</cp:lastModifiedBy>
  <cp:lastPrinted>2014-04-24T17:40:49Z</cp:lastPrinted>
  <dcterms:created xsi:type="dcterms:W3CDTF">2012-03-20T21:01:26Z</dcterms:created>
  <dcterms:modified xsi:type="dcterms:W3CDTF">2014-05-20T22:36:57Z</dcterms:modified>
</cp:coreProperties>
</file>