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36" yWindow="-36" windowWidth="15036" windowHeight="6072"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25725"/>
</workbook>
</file>

<file path=xl/calcChain.xml><?xml version="1.0" encoding="utf-8"?>
<calcChain xmlns="http://schemas.openxmlformats.org/spreadsheetml/2006/main">
  <c r="N13" i="16"/>
  <c r="D20"/>
  <c r="N7"/>
  <c r="N5"/>
  <c r="G29" i="18" l="1"/>
  <c r="H29"/>
  <c r="D29"/>
  <c r="E29"/>
  <c r="A2" i="19" l="1"/>
  <c r="CF2"/>
  <c r="CD2"/>
  <c r="CC2"/>
  <c r="BR2"/>
  <c r="BQ2"/>
  <c r="BO2"/>
  <c r="BM2"/>
  <c r="BD2"/>
  <c r="BC2"/>
  <c r="BB2"/>
  <c r="BA2"/>
  <c r="AZ2"/>
  <c r="AY2"/>
  <c r="AX2"/>
  <c r="AW2"/>
  <c r="AV2"/>
  <c r="AU2"/>
  <c r="AT2"/>
  <c r="AS2"/>
  <c r="AR2"/>
  <c r="AQ2"/>
  <c r="AP2"/>
  <c r="AO2"/>
  <c r="AN2"/>
  <c r="AM2"/>
  <c r="AL2"/>
  <c r="AK2"/>
  <c r="AJ2"/>
  <c r="AI2"/>
  <c r="AH2"/>
  <c r="AG2"/>
  <c r="AF2"/>
  <c r="AE2"/>
  <c r="AD2"/>
  <c r="AC2"/>
  <c r="AB2"/>
  <c r="AA2"/>
  <c r="Z2"/>
  <c r="Y2"/>
  <c r="X2"/>
  <c r="W2"/>
  <c r="V2"/>
  <c r="U2"/>
  <c r="T2"/>
  <c r="S2"/>
  <c r="R2"/>
  <c r="Q2"/>
  <c r="P2"/>
  <c r="O2"/>
  <c r="N2"/>
  <c r="M2"/>
  <c r="L2"/>
  <c r="K2"/>
  <c r="J2"/>
  <c r="I2"/>
  <c r="H2"/>
  <c r="G2"/>
  <c r="F2"/>
  <c r="E2"/>
  <c r="D2"/>
  <c r="C2"/>
  <c r="BP2" l="1"/>
  <c r="C18" i="16" l="1"/>
  <c r="BL2" i="19" s="1"/>
  <c r="E18" i="16"/>
  <c r="BK2" i="19" s="1"/>
  <c r="F18" i="16"/>
  <c r="BH2" i="19" s="1"/>
  <c r="G18" i="16"/>
  <c r="BI2" i="19" s="1"/>
  <c r="H18" i="16"/>
  <c r="BN2" i="19" s="1"/>
  <c r="I18" i="16"/>
  <c r="BJ2" i="19" s="1"/>
  <c r="J18" i="16"/>
  <c r="BF2" i="19" s="1"/>
  <c r="K18" i="16"/>
  <c r="BG2" i="19" s="1"/>
  <c r="L18" i="16"/>
  <c r="BE2" i="19" s="1"/>
  <c r="C31" i="18" l="1"/>
  <c r="M19" i="16" l="1"/>
  <c r="BV2" i="19" s="1"/>
  <c r="M20" i="16" l="1"/>
  <c r="F98"/>
  <c r="L19"/>
  <c r="BS2" i="19" s="1"/>
  <c r="F66" i="16"/>
  <c r="F36"/>
  <c r="K19"/>
  <c r="BU2" i="19" s="1"/>
  <c r="J19" i="16"/>
  <c r="BT2" i="19" s="1"/>
  <c r="I19" i="16"/>
  <c r="BY2" i="19" s="1"/>
  <c r="H19" i="16"/>
  <c r="CB2" i="19" s="1"/>
  <c r="G19" i="16"/>
  <c r="BX2" i="19" s="1"/>
  <c r="F19" i="16"/>
  <c r="BW2" i="19" s="1"/>
  <c r="E19" i="16"/>
  <c r="BZ2" i="19" s="1"/>
  <c r="D19" i="16"/>
  <c r="C20"/>
  <c r="CA2" i="19" l="1"/>
  <c r="F20" i="16"/>
  <c r="N8" s="1"/>
  <c r="J20"/>
  <c r="E20"/>
  <c r="G20"/>
  <c r="I20"/>
  <c r="H20"/>
  <c r="L20"/>
  <c r="K20"/>
  <c r="B2" i="19" l="1"/>
  <c r="CE2"/>
</calcChain>
</file>

<file path=xl/sharedStrings.xml><?xml version="1.0" encoding="utf-8"?>
<sst xmlns="http://schemas.openxmlformats.org/spreadsheetml/2006/main" count="322" uniqueCount="232">
  <si>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</si>
  <si>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</si>
  <si>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</si>
  <si>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</si>
  <si>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</si>
  <si>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</si>
  <si>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</si>
  <si>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</si>
  <si>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</si>
  <si>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</si>
  <si>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</si>
  <si>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</si>
  <si>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</si>
  <si>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</si>
  <si>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</si>
  <si>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</si>
  <si>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</si>
  <si>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</si>
  <si>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</si>
  <si>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</si>
  <si>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</si>
  <si>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</si>
  <si>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</si>
  <si>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</si>
  <si>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</si>
  <si>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</si>
  <si>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</si>
  <si>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</si>
  <si>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</si>
  <si>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</si>
  <si>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</si>
  <si>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</si>
  <si>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</si>
  <si>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</si>
  <si>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</si>
  <si>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</si>
  <si>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</si>
  <si>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</si>
  <si>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</si>
  <si>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</si>
  <si>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</si>
  <si>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</si>
  <si>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</si>
  <si>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</si>
  <si>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</si>
  <si>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</si>
  <si>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</si>
  <si>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</si>
  <si>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</si>
  <si>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</si>
  <si>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</si>
  <si>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</si>
  <si>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</si>
  <si>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</si>
  <si>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</si>
  <si>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</si>
  <si>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</si>
  <si>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</si>
  <si>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</si>
  <si>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</si>
  <si>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</si>
  <si>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</si>
  <si>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</si>
  <si>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</si>
  <si>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</si>
  <si>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</si>
  <si>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</si>
  <si>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</si>
  <si>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</si>
  <si>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</si>
  <si>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</si>
  <si>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</si>
  <si>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</si>
  <si>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</si>
  <si>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</si>
  <si>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</si>
  <si>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</si>
  <si>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</si>
  <si>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</si>
  <si>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</si>
  <si>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</si>
  <si>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</si>
  <si>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</si>
  <si>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</si>
  <si>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</si>
  <si>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</si>
  <si>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</si>
  <si>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</si>
  <si>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</si>
  <si>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</si>
  <si>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</si>
  <si>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</si>
  <si>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</si>
  <si>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</si>
  <si>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</si>
  <si>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</si>
  <si>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</si>
  <si>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</si>
  <si>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</si>
  <si>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</si>
  <si>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</si>
  <si>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</si>
  <si>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</si>
  <si>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</si>
  <si>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</si>
  <si>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</si>
  <si>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</si>
  <si>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</si>
  <si>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</si>
  <si>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</si>
  <si>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</si>
  <si>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</si>
  <si>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</si>
  <si>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</si>
  <si>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</si>
  <si>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</si>
  <si>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</si>
  <si>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</si>
  <si>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</si>
  <si>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</si>
  <si>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</si>
  <si>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</si>
  <si>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</si>
  <si>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</si>
  <si>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</si>
  <si>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</si>
  <si>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</si>
  <si>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</si>
  <si>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</si>
  <si>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</si>
  <si>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</si>
  <si>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</si>
  <si>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</si>
  <si>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</si>
  <si>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</si>
  <si>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</si>
  <si>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</si>
  <si>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</si>
  <si>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</si>
  <si>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</si>
  <si>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</si>
  <si>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</si>
  <si>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</si>
  <si>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</si>
  <si>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</si>
  <si>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</si>
  <si>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</si>
  <si>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</si>
  <si>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</si>
  <si>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</si>
  <si>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</si>
  <si>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</si>
  <si>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</si>
  <si>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</si>
  <si>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</si>
  <si>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</si>
  <si>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</si>
  <si>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</si>
  <si>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</si>
  <si>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</si>
  <si>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</si>
  <si>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</si>
  <si>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</si>
  <si>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</si>
  <si>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</si>
  <si>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</si>
  <si>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</si>
  <si>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</si>
  <si>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</si>
  <si>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</si>
  <si>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</si>
  <si>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</si>
  <si>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</si>
  <si>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</si>
  <si>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</si>
  <si>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</si>
  <si>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</si>
  <si>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</si>
  <si>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</si>
  <si>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</si>
  <si>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</si>
  <si>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</si>
  <si>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</si>
  <si>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</si>
  <si>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</si>
  <si>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</si>
  <si>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</si>
  <si>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</si>
  <si>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</si>
  <si>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</si>
  <si>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</si>
  <si>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</si>
  <si>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</si>
  <si>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</si>
  <si>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</si>
  <si>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</si>
  <si>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</si>
  <si>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</si>
  <si>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</si>
  <si>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</si>
  <si>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</si>
  <si>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</si>
  <si>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</si>
  <si>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</si>
  <si>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</si>
  <si>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</si>
  <si>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</si>
  <si>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</si>
  <si>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</si>
  <si>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</si>
  <si>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</si>
  <si>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</si>
  <si>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</si>
  <si>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</si>
  <si>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</si>
  <si>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</si>
  <si>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</si>
  <si>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</si>
  <si>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</si>
  <si>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Public Utility District #1 of Lewis County</t>
  </si>
  <si>
    <t>Dan Bedbury</t>
  </si>
  <si>
    <t>danielb@lcpud.org</t>
  </si>
  <si>
    <t>360-740-2429</t>
  </si>
  <si>
    <t>Nine Canyon Wind Project - Nine Canyon Phase 3 - W697 - 2013</t>
  </si>
  <si>
    <t>Stateline (WA) - FPL Energy Vansycle LLC - W248 - 2013</t>
  </si>
  <si>
    <t>Nine Canyon Wind Project - Nine Canyon Wind Project - W684 - 2013</t>
  </si>
  <si>
    <t>Condon Wind Power Project - Condon Phase II - W833 - 2014</t>
  </si>
  <si>
    <t>Condon Wind Power Project - Condon Wind Power Project - W774 - 2014</t>
  </si>
  <si>
    <t>Klondike I - Klondike Wind Power LLC - W238 - 2014</t>
  </si>
  <si>
    <t>Klondike III - Klondike Wind Power III LLC - W237 - 2014</t>
  </si>
  <si>
    <t>Stateline (WA) - FPL Energy Vansycle LLC - W248 - 2014</t>
  </si>
  <si>
    <t>Nine Canyon Wind Project - Nine Canyon Phase 3 - W697 - 2014</t>
  </si>
</sst>
</file>

<file path=xl/styles.xml><?xml version="1.0" encoding="utf-8"?>
<styleSheet xmlns="http://schemas.openxmlformats.org/spreadsheetml/2006/main">
  <numFmts count="9">
    <numFmt numFmtId="41" formatCode="_(* #,##0_);_(* \(#,##0\);_(* &quot;-&quot;_);_(@_)"/>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80">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0"/>
      <color rgb="FF3F3F76"/>
      <name val="Arial"/>
      <family val="2"/>
    </font>
    <font>
      <sz val="12"/>
      <name val="Arial"/>
      <family val="2"/>
    </font>
    <font>
      <sz val="10"/>
      <color rgb="FF9C000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b/>
      <u/>
      <sz val="6.95"/>
      <color indexed="8"/>
      <name val="Verdana"/>
      <family val="2"/>
    </font>
    <font>
      <sz val="10"/>
      <name val="Helv"/>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8"/>
      <color indexed="8"/>
      <name val="MS Sans Serif"/>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2"/>
      <name val="Times New Roman"/>
      <family val="1"/>
    </font>
    <font>
      <sz val="12"/>
      <color theme="0"/>
      <name val="Times New Roman"/>
      <family val="2"/>
    </font>
    <font>
      <sz val="12"/>
      <color rgb="FF9C0006"/>
      <name val="Times New Roman"/>
      <family val="2"/>
    </font>
    <font>
      <b/>
      <u/>
      <sz val="10"/>
      <color theme="1"/>
      <name val="Arial"/>
      <family val="2"/>
    </font>
  </fonts>
  <fills count="6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27"/>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51"/>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6"/>
      </patternFill>
    </fill>
    <fill>
      <patternFill patternType="solid">
        <fgColor indexed="9"/>
      </patternFill>
    </fill>
    <fill>
      <patternFill patternType="solid">
        <fgColor indexed="26"/>
        <bgColor indexed="64"/>
      </patternFill>
    </fill>
    <fill>
      <patternFill patternType="solid">
        <fgColor theme="3" tint="0.79998168889431442"/>
        <bgColor indexed="64"/>
      </patternFill>
    </fill>
  </fills>
  <borders count="65">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4079">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xf numFmtId="0" fontId="35" fillId="0" borderId="0" applyNumberFormat="0" applyFill="0" applyBorder="0" applyAlignment="0" applyProtection="0"/>
    <xf numFmtId="0" fontId="36" fillId="0" borderId="46" applyNumberFormat="0" applyFill="0" applyAlignment="0" applyProtection="0"/>
    <xf numFmtId="0" fontId="37" fillId="0" borderId="47" applyNumberFormat="0" applyFill="0" applyAlignment="0" applyProtection="0"/>
    <xf numFmtId="0" fontId="38" fillId="0" borderId="48" applyNumberFormat="0" applyFill="0" applyAlignment="0" applyProtection="0"/>
    <xf numFmtId="0" fontId="38" fillId="0" borderId="0" applyNumberFormat="0" applyFill="0" applyBorder="0" applyAlignment="0" applyProtection="0"/>
    <xf numFmtId="0" fontId="39" fillId="9" borderId="0" applyNumberFormat="0" applyBorder="0" applyAlignment="0" applyProtection="0"/>
    <xf numFmtId="0" fontId="40" fillId="10" borderId="0" applyNumberFormat="0" applyBorder="0" applyAlignment="0" applyProtection="0"/>
    <xf numFmtId="0" fontId="41" fillId="11" borderId="0" applyNumberFormat="0" applyBorder="0" applyAlignment="0" applyProtection="0"/>
    <xf numFmtId="0" fontId="42" fillId="12" borderId="49" applyNumberFormat="0" applyAlignment="0" applyProtection="0"/>
    <xf numFmtId="0" fontId="43" fillId="13" borderId="50" applyNumberFormat="0" applyAlignment="0" applyProtection="0"/>
    <xf numFmtId="0" fontId="44" fillId="13" borderId="49" applyNumberFormat="0" applyAlignment="0" applyProtection="0"/>
    <xf numFmtId="0" fontId="45" fillId="0" borderId="51" applyNumberFormat="0" applyFill="0" applyAlignment="0" applyProtection="0"/>
    <xf numFmtId="0" fontId="46" fillId="14" borderId="52" applyNumberFormat="0" applyAlignment="0" applyProtection="0"/>
    <xf numFmtId="0" fontId="47" fillId="0" borderId="0" applyNumberFormat="0" applyFill="0" applyBorder="0" applyAlignment="0" applyProtection="0"/>
    <xf numFmtId="0" fontId="8" fillId="15" borderId="53" applyNumberFormat="0" applyFont="0" applyAlignment="0" applyProtection="0"/>
    <xf numFmtId="0" fontId="48" fillId="0" borderId="0" applyNumberFormat="0" applyFill="0" applyBorder="0" applyAlignment="0" applyProtection="0"/>
    <xf numFmtId="0" fontId="49" fillId="0" borderId="54" applyNumberFormat="0" applyFill="0" applyAlignment="0" applyProtection="0"/>
    <xf numFmtId="0" fontId="50"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50" fillId="27" borderId="0" applyNumberFormat="0" applyBorder="0" applyAlignment="0" applyProtection="0"/>
    <xf numFmtId="0" fontId="50"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50" fillId="35" borderId="0" applyNumberFormat="0" applyBorder="0" applyAlignment="0" applyProtection="0"/>
    <xf numFmtId="0" fontId="50"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50" fillId="39" borderId="0" applyNumberFormat="0" applyBorder="0" applyAlignment="0" applyProtection="0"/>
    <xf numFmtId="0" fontId="10" fillId="0" borderId="0"/>
    <xf numFmtId="43" fontId="10" fillId="0" borderId="0" applyFont="0" applyFill="0" applyBorder="0" applyAlignment="0" applyProtection="0"/>
    <xf numFmtId="0" fontId="10" fillId="0" borderId="0"/>
    <xf numFmtId="0" fontId="52" fillId="12" borderId="49" applyNumberFormat="0" applyAlignment="0" applyProtection="0"/>
    <xf numFmtId="43" fontId="10" fillId="0" borderId="0" applyFont="0" applyFill="0" applyBorder="0" applyAlignment="0" applyProtection="0"/>
    <xf numFmtId="44" fontId="10" fillId="0" borderId="0" applyFont="0" applyFill="0" applyBorder="0" applyAlignment="0" applyProtection="0"/>
    <xf numFmtId="41" fontId="10" fillId="0" borderId="0" applyFont="0" applyFill="0" applyBorder="0" applyAlignment="0" applyProtection="0"/>
    <xf numFmtId="0" fontId="54" fillId="10" borderId="0" applyNumberFormat="0" applyBorder="0" applyAlignment="0" applyProtection="0"/>
    <xf numFmtId="0" fontId="8" fillId="0" borderId="0"/>
    <xf numFmtId="0" fontId="51" fillId="0" borderId="0">
      <alignment vertical="top"/>
    </xf>
    <xf numFmtId="0" fontId="1" fillId="0" borderId="0"/>
    <xf numFmtId="0" fontId="1" fillId="0" borderId="0"/>
    <xf numFmtId="0" fontId="1" fillId="0" borderId="0"/>
    <xf numFmtId="0" fontId="1" fillId="0" borderId="0"/>
    <xf numFmtId="0" fontId="51" fillId="0" borderId="0">
      <alignment vertical="top"/>
    </xf>
    <xf numFmtId="0" fontId="1" fillId="0" borderId="0"/>
    <xf numFmtId="0" fontId="1" fillId="0" borderId="0"/>
    <xf numFmtId="0" fontId="1" fillId="0" borderId="0"/>
    <xf numFmtId="0" fontId="1" fillId="0" borderId="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2" borderId="0" applyNumberFormat="0" applyBorder="0" applyAlignment="0" applyProtection="0"/>
    <xf numFmtId="0" fontId="55" fillId="43" borderId="0" applyNumberFormat="0" applyBorder="0" applyAlignment="0" applyProtection="0"/>
    <xf numFmtId="0" fontId="55" fillId="42"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2"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6"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1" borderId="0" applyNumberFormat="0" applyBorder="0" applyAlignment="0" applyProtection="0"/>
    <xf numFmtId="0" fontId="55" fillId="45" borderId="0" applyNumberFormat="0" applyBorder="0" applyAlignment="0" applyProtection="0"/>
    <xf numFmtId="0" fontId="55" fillId="41"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3"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5" borderId="0" applyNumberFormat="0" applyBorder="0" applyAlignment="0" applyProtection="0"/>
    <xf numFmtId="0" fontId="55" fillId="47" borderId="0" applyNumberFormat="0" applyBorder="0" applyAlignment="0" applyProtection="0"/>
    <xf numFmtId="0" fontId="55" fillId="45"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5"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0"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1" borderId="0" applyNumberFormat="0" applyBorder="0" applyAlignment="0" applyProtection="0"/>
    <xf numFmtId="0" fontId="55" fillId="47" borderId="0" applyNumberFormat="0" applyBorder="0" applyAlignment="0" applyProtection="0"/>
    <xf numFmtId="0" fontId="55" fillId="41"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1"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5"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5"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7"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5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5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51"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51"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3"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2"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3"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49"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56"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56"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7" fillId="42" borderId="0" applyNumberFormat="0" applyBorder="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40"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8" fillId="57" borderId="55"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0" fontId="59" fillId="50" borderId="56"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3"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1" fillId="0" borderId="0"/>
    <xf numFmtId="44" fontId="1" fillId="0" borderId="0" applyFont="0" applyFill="0" applyBorder="0" applyAlignment="0" applyProtection="0"/>
    <xf numFmtId="44" fontId="53"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51" fillId="0" borderId="0" applyFont="0" applyFill="0" applyBorder="0" applyAlignment="0" applyProtection="0">
      <alignment vertical="top"/>
    </xf>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51" fillId="0" borderId="0" applyFont="0" applyFill="0" applyBorder="0" applyAlignment="0" applyProtection="0">
      <alignment vertical="top"/>
    </xf>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1" fillId="0" borderId="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4" fillId="0" borderId="57"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7"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7"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5" fillId="0" borderId="58"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59"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51"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7" fillId="47" borderId="55" applyNumberFormat="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8" fillId="0" borderId="60" applyNumberFormat="0" applyFill="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51"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51"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69" fillId="47" borderId="0" applyNumberFormat="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70"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1"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53" fillId="0" borderId="0"/>
    <xf numFmtId="0" fontId="70" fillId="0" borderId="0"/>
    <xf numFmtId="0" fontId="70" fillId="0" borderId="0"/>
    <xf numFmtId="0" fontId="1" fillId="0" borderId="0"/>
    <xf numFmtId="0" fontId="71" fillId="58" borderId="0"/>
    <xf numFmtId="0" fontId="70" fillId="0" borderId="0"/>
    <xf numFmtId="0" fontId="70" fillId="0" borderId="0"/>
    <xf numFmtId="0" fontId="53" fillId="0" borderId="0"/>
    <xf numFmtId="0" fontId="70" fillId="0" borderId="0"/>
    <xf numFmtId="0" fontId="51" fillId="0" borderId="0">
      <alignment vertical="top"/>
    </xf>
    <xf numFmtId="0" fontId="1" fillId="0" borderId="0"/>
    <xf numFmtId="0" fontId="70" fillId="0" borderId="0"/>
    <xf numFmtId="0" fontId="51" fillId="0" borderId="0">
      <alignment vertical="top"/>
    </xf>
    <xf numFmtId="0" fontId="71" fillId="58"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1" fillId="0" borderId="0"/>
    <xf numFmtId="0" fontId="1"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51" fillId="0" borderId="0">
      <alignment vertical="top"/>
    </xf>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1" fillId="0" borderId="0">
      <alignment vertical="top"/>
    </xf>
    <xf numFmtId="0" fontId="1" fillId="0" borderId="0"/>
    <xf numFmtId="0" fontId="71" fillId="58"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51" fillId="0" borderId="0">
      <alignment vertical="top"/>
    </xf>
    <xf numFmtId="0" fontId="1" fillId="0" borderId="0"/>
    <xf numFmtId="0" fontId="71" fillId="58" borderId="0"/>
    <xf numFmtId="0" fontId="51" fillId="0" borderId="0">
      <alignment vertical="top"/>
    </xf>
    <xf numFmtId="0" fontId="1" fillId="0" borderId="0"/>
    <xf numFmtId="0" fontId="1"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55"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55"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1" applyNumberFormat="0" applyFont="0" applyAlignment="0" applyProtection="0"/>
    <xf numFmtId="0" fontId="55" fillId="45" borderId="62" applyNumberFormat="0" applyFont="0" applyAlignment="0" applyProtection="0"/>
    <xf numFmtId="0" fontId="55" fillId="45" borderId="61"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1"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55" fillId="45" borderId="62" applyNumberFormat="0" applyFon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40"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0" fontId="72" fillId="57" borderId="63" applyNumberFormat="0" applyAlignment="0" applyProtection="0"/>
    <xf numFmtId="9" fontId="5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0" fontId="1" fillId="0" borderId="0"/>
    <xf numFmtId="0" fontId="1"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4" fillId="0" borderId="64"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53" fillId="0" borderId="0"/>
    <xf numFmtId="0" fontId="53" fillId="0" borderId="0"/>
    <xf numFmtId="0" fontId="53" fillId="0" borderId="0"/>
    <xf numFmtId="43" fontId="8" fillId="0" borderId="0" applyFont="0" applyFill="0" applyBorder="0" applyAlignment="0" applyProtection="0"/>
    <xf numFmtId="44" fontId="8" fillId="0" borderId="0" applyFont="0" applyFill="0" applyBorder="0" applyAlignment="0" applyProtection="0"/>
    <xf numFmtId="0" fontId="53" fillId="0" borderId="0"/>
    <xf numFmtId="9" fontId="8" fillId="0" borderId="0" applyFont="0" applyFill="0" applyBorder="0" applyAlignment="0" applyProtection="0"/>
    <xf numFmtId="0" fontId="8" fillId="0" borderId="0"/>
    <xf numFmtId="0" fontId="10" fillId="0" borderId="0"/>
    <xf numFmtId="43" fontId="10" fillId="0" borderId="0" applyFont="0" applyFill="0" applyBorder="0" applyAlignment="0" applyProtection="0"/>
    <xf numFmtId="43" fontId="10" fillId="0" borderId="0" applyFont="0" applyFill="0" applyBorder="0" applyAlignment="0" applyProtection="0"/>
    <xf numFmtId="0" fontId="10" fillId="0" borderId="0"/>
    <xf numFmtId="43" fontId="10" fillId="0" borderId="0" applyFont="0" applyFill="0" applyBorder="0" applyAlignment="0" applyProtection="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0" fontId="10" fillId="0" borderId="0"/>
    <xf numFmtId="43" fontId="10"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9" fontId="76" fillId="0" borderId="0" applyFont="0" applyFill="0" applyBorder="0" applyAlignment="0" applyProtection="0"/>
    <xf numFmtId="0" fontId="10" fillId="59" borderId="0" applyNumberFormat="0" applyAlignment="0" applyProtection="0"/>
    <xf numFmtId="44" fontId="76" fillId="0" borderId="0" applyFont="0" applyFill="0" applyBorder="0" applyAlignment="0" applyProtection="0"/>
    <xf numFmtId="43" fontId="76" fillId="0" borderId="0" applyFont="0" applyFill="0" applyBorder="0" applyAlignment="0" applyProtection="0"/>
    <xf numFmtId="0" fontId="78" fillId="10" borderId="0" applyNumberFormat="0" applyBorder="0" applyAlignment="0" applyProtection="0"/>
    <xf numFmtId="0" fontId="77" fillId="28" borderId="0" applyNumberFormat="0" applyBorder="0" applyAlignment="0" applyProtection="0"/>
    <xf numFmtId="0" fontId="77" fillId="24" borderId="0" applyNumberFormat="0" applyBorder="0" applyAlignment="0" applyProtection="0"/>
    <xf numFmtId="0" fontId="77" fillId="20" borderId="0" applyNumberFormat="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77" fillId="16" borderId="0" applyNumberFormat="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54" fillId="10" borderId="0" applyNumberFormat="0" applyBorder="0" applyAlignment="0" applyProtection="0"/>
    <xf numFmtId="44" fontId="10" fillId="0" borderId="0" applyFont="0" applyFill="0" applyBorder="0" applyAlignment="0" applyProtection="0"/>
    <xf numFmtId="43" fontId="10" fillId="0" borderId="0" applyFont="0" applyFill="0" applyBorder="0" applyAlignment="0" applyProtection="0"/>
    <xf numFmtId="0" fontId="52" fillId="12" borderId="49" applyNumberFormat="0" applyAlignment="0" applyProtection="0"/>
    <xf numFmtId="0" fontId="10" fillId="0" borderId="0"/>
    <xf numFmtId="9" fontId="10"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cellStyleXfs>
  <cellXfs count="185">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3" xfId="0" applyFont="1" applyFill="1" applyBorder="1"/>
    <xf numFmtId="3" fontId="10" fillId="3" borderId="36" xfId="0" applyNumberFormat="1" applyFont="1" applyFill="1" applyBorder="1" applyAlignment="1">
      <alignment horizontal="center"/>
    </xf>
    <xf numFmtId="9" fontId="1" fillId="3" borderId="36" xfId="0" applyNumberFormat="1" applyFont="1" applyFill="1" applyBorder="1" applyAlignment="1">
      <alignment horizontal="center"/>
    </xf>
    <xf numFmtId="0" fontId="10" fillId="2" borderId="37" xfId="0" applyFont="1" applyFill="1" applyBorder="1"/>
    <xf numFmtId="0" fontId="10" fillId="2" borderId="32" xfId="0" applyFont="1" applyFill="1" applyBorder="1"/>
    <xf numFmtId="0" fontId="1" fillId="2" borderId="32" xfId="0" applyFont="1" applyFill="1" applyBorder="1" applyAlignment="1">
      <alignment horizontal="right"/>
    </xf>
    <xf numFmtId="3" fontId="10" fillId="3" borderId="13" xfId="0" applyNumberFormat="1" applyFont="1" applyFill="1" applyBorder="1" applyAlignment="1">
      <alignment horizontal="center"/>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8"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0" fillId="4" borderId="12" xfId="0" applyFont="1" applyFill="1" applyBorder="1" applyAlignment="1">
      <alignment horizontal="center"/>
    </xf>
    <xf numFmtId="0" fontId="11" fillId="2" borderId="0" xfId="0" applyFont="1" applyFill="1" applyAlignment="1">
      <alignment horizontal="center"/>
    </xf>
    <xf numFmtId="0" fontId="10" fillId="0" borderId="40" xfId="0" applyFont="1" applyBorder="1" applyAlignment="1"/>
    <xf numFmtId="0" fontId="3" fillId="2" borderId="40"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7"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1" xfId="0" applyFont="1" applyBorder="1" applyAlignment="1">
      <alignment vertical="center" wrapText="1"/>
    </xf>
    <xf numFmtId="0" fontId="26" fillId="0" borderId="42" xfId="0" applyFont="1" applyBorder="1" applyAlignment="1">
      <alignment vertical="center" wrapText="1"/>
    </xf>
    <xf numFmtId="0" fontId="20" fillId="0" borderId="42" xfId="0" applyFont="1" applyBorder="1" applyAlignment="1">
      <alignment vertical="center" wrapText="1"/>
    </xf>
    <xf numFmtId="0" fontId="20" fillId="0" borderId="43" xfId="0" applyFont="1" applyBorder="1" applyAlignment="1">
      <alignment vertical="center" wrapText="1"/>
    </xf>
    <xf numFmtId="0" fontId="28" fillId="8" borderId="44" xfId="0" applyFont="1" applyFill="1" applyBorder="1" applyAlignment="1">
      <alignment vertical="center"/>
    </xf>
    <xf numFmtId="168" fontId="29" fillId="8" borderId="45" xfId="0" applyNumberFormat="1" applyFont="1" applyFill="1" applyBorder="1" applyAlignment="1">
      <alignment horizontal="left" vertical="center"/>
    </xf>
    <xf numFmtId="0" fontId="28" fillId="8" borderId="45" xfId="0" applyFont="1" applyFill="1" applyBorder="1" applyAlignment="1">
      <alignment vertical="center"/>
    </xf>
    <xf numFmtId="0" fontId="30" fillId="8" borderId="42" xfId="0" applyFont="1" applyFill="1" applyBorder="1" applyAlignment="1">
      <alignment vertical="center" wrapText="1"/>
    </xf>
    <xf numFmtId="0" fontId="30" fillId="8" borderId="45" xfId="0" applyFont="1" applyFill="1" applyBorder="1" applyAlignment="1">
      <alignment vertical="center" wrapText="1"/>
    </xf>
    <xf numFmtId="0" fontId="28" fillId="8" borderId="42" xfId="0" applyFont="1" applyFill="1" applyBorder="1" applyAlignment="1">
      <alignment vertical="center" wrapText="1"/>
    </xf>
    <xf numFmtId="0" fontId="30" fillId="8" borderId="45" xfId="0" applyFont="1" applyFill="1" applyBorder="1" applyAlignment="1">
      <alignment vertical="center"/>
    </xf>
    <xf numFmtId="0" fontId="28" fillId="8" borderId="45" xfId="0" applyFont="1" applyFill="1" applyBorder="1" applyAlignment="1">
      <alignment vertical="center" wrapText="1"/>
    </xf>
    <xf numFmtId="0" fontId="26" fillId="8" borderId="45" xfId="0" applyFont="1" applyFill="1" applyBorder="1" applyAlignment="1">
      <alignment vertical="center"/>
    </xf>
    <xf numFmtId="0" fontId="28" fillId="8" borderId="42" xfId="0" applyFont="1" applyFill="1" applyBorder="1" applyAlignment="1">
      <alignment horizontal="left" vertical="center" wrapText="1" indent="5"/>
    </xf>
    <xf numFmtId="0" fontId="28" fillId="8" borderId="45" xfId="0" applyFont="1" applyFill="1" applyBorder="1" applyAlignment="1">
      <alignment horizontal="left" vertical="center" wrapText="1" indent="5"/>
    </xf>
    <xf numFmtId="0" fontId="30" fillId="8" borderId="42" xfId="0" applyFont="1" applyFill="1" applyBorder="1" applyAlignment="1">
      <alignment vertical="center"/>
    </xf>
    <xf numFmtId="0" fontId="32" fillId="8" borderId="42" xfId="0" applyFont="1" applyFill="1" applyBorder="1" applyAlignment="1">
      <alignment horizontal="left" vertical="center" wrapText="1" indent="5"/>
    </xf>
    <xf numFmtId="0" fontId="32" fillId="8" borderId="45" xfId="0" applyFont="1" applyFill="1" applyBorder="1" applyAlignment="1">
      <alignment horizontal="left" vertical="center" indent="5"/>
    </xf>
    <xf numFmtId="0" fontId="0" fillId="8" borderId="42" xfId="0" applyFill="1" applyBorder="1" applyAlignment="1">
      <alignment vertical="center" wrapText="1"/>
    </xf>
    <xf numFmtId="0" fontId="32" fillId="8" borderId="45" xfId="0" applyFont="1" applyFill="1" applyBorder="1" applyAlignment="1">
      <alignment horizontal="left" vertical="center" wrapText="1" indent="5"/>
    </xf>
    <xf numFmtId="0" fontId="31" fillId="8" borderId="45" xfId="0" applyFont="1" applyFill="1" applyBorder="1" applyAlignment="1">
      <alignment vertical="center" wrapText="1"/>
    </xf>
    <xf numFmtId="0" fontId="30" fillId="8" borderId="43" xfId="0" applyFont="1" applyFill="1" applyBorder="1" applyAlignment="1">
      <alignment vertical="center"/>
    </xf>
    <xf numFmtId="166" fontId="10" fillId="4" borderId="12" xfId="2" applyNumberFormat="1" applyFont="1" applyFill="1" applyBorder="1" applyAlignment="1"/>
    <xf numFmtId="0" fontId="11" fillId="4" borderId="14" xfId="0" applyFont="1" applyFill="1" applyBorder="1"/>
    <xf numFmtId="0" fontId="16" fillId="4" borderId="12" xfId="0"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4" xfId="1" applyNumberFormat="1" applyFont="1" applyFill="1" applyBorder="1"/>
    <xf numFmtId="44" fontId="10" fillId="2" borderId="0" xfId="2" applyFont="1" applyFill="1"/>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2" borderId="39" xfId="0" applyFont="1" applyFill="1" applyBorder="1" applyAlignment="1">
      <alignment horizontal="center"/>
    </xf>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xf numFmtId="0" fontId="11" fillId="4" borderId="0" xfId="0" applyFont="1" applyFill="1" applyBorder="1" applyAlignment="1">
      <alignment horizontal="center"/>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4" borderId="14" xfId="0" applyNumberFormat="1"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0" fontId="11" fillId="3" borderId="0" xfId="0" applyFont="1" applyFill="1" applyBorder="1" applyAlignment="1">
      <alignment horizontal="center"/>
    </xf>
    <xf numFmtId="0" fontId="79" fillId="2" borderId="0" xfId="0" applyFont="1" applyFill="1" applyBorder="1" applyAlignment="1">
      <alignment horizontal="center"/>
    </xf>
  </cellXfs>
  <cellStyles count="4079">
    <cellStyle name="_JEA - July 2005 BA" xfId="55"/>
    <cellStyle name="_JEA Purch" xfId="56"/>
    <cellStyle name="_JEA Purch 2" xfId="57"/>
    <cellStyle name="_JEA Sales" xfId="58"/>
    <cellStyle name="_JEA Sales 2" xfId="59"/>
    <cellStyle name="_July 2005" xfId="60"/>
    <cellStyle name="_Prior Month  Purch Corr" xfId="61"/>
    <cellStyle name="_Prior Month  Purch Corr 2" xfId="62"/>
    <cellStyle name="_Prior Month Sales Corr" xfId="63"/>
    <cellStyle name="_Prior Month Sales Corr 2" xfId="64"/>
    <cellStyle name="20% - Accent1" xfId="23" builtinId="30" customBuiltin="1"/>
    <cellStyle name="20% - Accent1 10" xfId="65"/>
    <cellStyle name="20% - Accent1 11" xfId="66"/>
    <cellStyle name="20% - Accent1 12" xfId="67"/>
    <cellStyle name="20% - Accent1 13" xfId="68"/>
    <cellStyle name="20% - Accent1 13 2" xfId="69"/>
    <cellStyle name="20% - Accent1 13 3" xfId="70"/>
    <cellStyle name="20% - Accent1 14" xfId="71"/>
    <cellStyle name="20% - Accent1 15" xfId="72"/>
    <cellStyle name="20% - Accent1 2" xfId="73"/>
    <cellStyle name="20% - Accent1 2 10" xfId="74"/>
    <cellStyle name="20% - Accent1 2 11" xfId="75"/>
    <cellStyle name="20% - Accent1 2 12" xfId="76"/>
    <cellStyle name="20% - Accent1 2 2" xfId="77"/>
    <cellStyle name="20% - Accent1 2 3" xfId="78"/>
    <cellStyle name="20% - Accent1 2 4" xfId="79"/>
    <cellStyle name="20% - Accent1 2 5" xfId="80"/>
    <cellStyle name="20% - Accent1 2 6" xfId="81"/>
    <cellStyle name="20% - Accent1 2 7" xfId="82"/>
    <cellStyle name="20% - Accent1 2 8" xfId="83"/>
    <cellStyle name="20% - Accent1 2 9" xfId="84"/>
    <cellStyle name="20% - Accent1 3" xfId="85"/>
    <cellStyle name="20% - Accent1 4" xfId="86"/>
    <cellStyle name="20% - Accent1 5" xfId="87"/>
    <cellStyle name="20% - Accent1 6" xfId="88"/>
    <cellStyle name="20% - Accent1 7" xfId="89"/>
    <cellStyle name="20% - Accent1 8" xfId="90"/>
    <cellStyle name="20% - Accent1 9" xfId="91"/>
    <cellStyle name="20% - Accent2" xfId="27" builtinId="34" customBuiltin="1"/>
    <cellStyle name="20% - Accent2 10" xfId="92"/>
    <cellStyle name="20% - Accent2 11" xfId="93"/>
    <cellStyle name="20% - Accent2 12" xfId="94"/>
    <cellStyle name="20% - Accent2 13" xfId="95"/>
    <cellStyle name="20% - Accent2 13 2" xfId="96"/>
    <cellStyle name="20% - Accent2 13 3" xfId="97"/>
    <cellStyle name="20% - Accent2 14" xfId="98"/>
    <cellStyle name="20% - Accent2 15" xfId="99"/>
    <cellStyle name="20% - Accent2 2" xfId="100"/>
    <cellStyle name="20% - Accent2 2 10" xfId="101"/>
    <cellStyle name="20% - Accent2 2 11" xfId="102"/>
    <cellStyle name="20% - Accent2 2 12" xfId="103"/>
    <cellStyle name="20% - Accent2 2 2" xfId="104"/>
    <cellStyle name="20% - Accent2 2 3" xfId="105"/>
    <cellStyle name="20% - Accent2 2 4" xfId="106"/>
    <cellStyle name="20% - Accent2 2 5" xfId="107"/>
    <cellStyle name="20% - Accent2 2 6" xfId="108"/>
    <cellStyle name="20% - Accent2 2 7" xfId="109"/>
    <cellStyle name="20% - Accent2 2 8" xfId="110"/>
    <cellStyle name="20% - Accent2 2 9" xfId="111"/>
    <cellStyle name="20% - Accent2 3" xfId="112"/>
    <cellStyle name="20% - Accent2 4" xfId="113"/>
    <cellStyle name="20% - Accent2 5" xfId="114"/>
    <cellStyle name="20% - Accent2 6" xfId="115"/>
    <cellStyle name="20% - Accent2 7" xfId="116"/>
    <cellStyle name="20% - Accent2 8" xfId="117"/>
    <cellStyle name="20% - Accent2 9" xfId="118"/>
    <cellStyle name="20% - Accent3" xfId="31" builtinId="38" customBuiltin="1"/>
    <cellStyle name="20% - Accent3 10" xfId="119"/>
    <cellStyle name="20% - Accent3 11" xfId="120"/>
    <cellStyle name="20% - Accent3 12" xfId="121"/>
    <cellStyle name="20% - Accent3 13" xfId="122"/>
    <cellStyle name="20% - Accent3 13 2" xfId="123"/>
    <cellStyle name="20% - Accent3 13 3" xfId="124"/>
    <cellStyle name="20% - Accent3 14" xfId="125"/>
    <cellStyle name="20% - Accent3 15" xfId="126"/>
    <cellStyle name="20% - Accent3 2" xfId="127"/>
    <cellStyle name="20% - Accent3 2 10" xfId="128"/>
    <cellStyle name="20% - Accent3 2 11" xfId="129"/>
    <cellStyle name="20% - Accent3 2 12" xfId="130"/>
    <cellStyle name="20% - Accent3 2 2" xfId="131"/>
    <cellStyle name="20% - Accent3 2 3" xfId="132"/>
    <cellStyle name="20% - Accent3 2 4" xfId="133"/>
    <cellStyle name="20% - Accent3 2 5" xfId="134"/>
    <cellStyle name="20% - Accent3 2 6" xfId="135"/>
    <cellStyle name="20% - Accent3 2 7" xfId="136"/>
    <cellStyle name="20% - Accent3 2 8" xfId="137"/>
    <cellStyle name="20% - Accent3 2 9" xfId="138"/>
    <cellStyle name="20% - Accent3 3" xfId="139"/>
    <cellStyle name="20% - Accent3 4" xfId="140"/>
    <cellStyle name="20% - Accent3 5" xfId="141"/>
    <cellStyle name="20% - Accent3 6" xfId="142"/>
    <cellStyle name="20% - Accent3 7" xfId="143"/>
    <cellStyle name="20% - Accent3 8" xfId="144"/>
    <cellStyle name="20% - Accent3 9" xfId="145"/>
    <cellStyle name="20% - Accent4" xfId="35" builtinId="42" customBuiltin="1"/>
    <cellStyle name="20% - Accent4 10" xfId="146"/>
    <cellStyle name="20% - Accent4 11" xfId="147"/>
    <cellStyle name="20% - Accent4 12" xfId="148"/>
    <cellStyle name="20% - Accent4 13" xfId="149"/>
    <cellStyle name="20% - Accent4 13 2" xfId="150"/>
    <cellStyle name="20% - Accent4 13 3" xfId="151"/>
    <cellStyle name="20% - Accent4 14" xfId="152"/>
    <cellStyle name="20% - Accent4 15" xfId="153"/>
    <cellStyle name="20% - Accent4 2" xfId="154"/>
    <cellStyle name="20% - Accent4 2 10" xfId="155"/>
    <cellStyle name="20% - Accent4 2 11" xfId="156"/>
    <cellStyle name="20% - Accent4 2 12" xfId="157"/>
    <cellStyle name="20% - Accent4 2 2" xfId="158"/>
    <cellStyle name="20% - Accent4 2 3" xfId="159"/>
    <cellStyle name="20% - Accent4 2 4" xfId="160"/>
    <cellStyle name="20% - Accent4 2 5" xfId="161"/>
    <cellStyle name="20% - Accent4 2 6" xfId="162"/>
    <cellStyle name="20% - Accent4 2 7" xfId="163"/>
    <cellStyle name="20% - Accent4 2 8" xfId="164"/>
    <cellStyle name="20% - Accent4 2 9" xfId="165"/>
    <cellStyle name="20% - Accent4 3" xfId="166"/>
    <cellStyle name="20% - Accent4 4" xfId="167"/>
    <cellStyle name="20% - Accent4 5" xfId="168"/>
    <cellStyle name="20% - Accent4 6" xfId="169"/>
    <cellStyle name="20% - Accent4 7" xfId="170"/>
    <cellStyle name="20% - Accent4 8" xfId="171"/>
    <cellStyle name="20% - Accent4 9" xfId="172"/>
    <cellStyle name="20% - Accent5" xfId="39" builtinId="46" customBuiltin="1"/>
    <cellStyle name="20% - Accent5 10" xfId="173"/>
    <cellStyle name="20% - Accent5 11" xfId="174"/>
    <cellStyle name="20% - Accent5 12" xfId="175"/>
    <cellStyle name="20% - Accent5 13" xfId="176"/>
    <cellStyle name="20% - Accent5 13 2" xfId="177"/>
    <cellStyle name="20% - Accent5 13 3" xfId="178"/>
    <cellStyle name="20% - Accent5 14" xfId="179"/>
    <cellStyle name="20% - Accent5 15" xfId="180"/>
    <cellStyle name="20% - Accent5 2" xfId="181"/>
    <cellStyle name="20% - Accent5 2 10" xfId="182"/>
    <cellStyle name="20% - Accent5 2 11" xfId="183"/>
    <cellStyle name="20% - Accent5 2 2" xfId="184"/>
    <cellStyle name="20% - Accent5 2 3" xfId="185"/>
    <cellStyle name="20% - Accent5 2 4" xfId="186"/>
    <cellStyle name="20% - Accent5 2 5" xfId="187"/>
    <cellStyle name="20% - Accent5 2 6" xfId="188"/>
    <cellStyle name="20% - Accent5 2 7" xfId="189"/>
    <cellStyle name="20% - Accent5 2 8" xfId="190"/>
    <cellStyle name="20% - Accent5 2 9" xfId="191"/>
    <cellStyle name="20% - Accent5 3" xfId="192"/>
    <cellStyle name="20% - Accent5 4" xfId="193"/>
    <cellStyle name="20% - Accent5 5" xfId="194"/>
    <cellStyle name="20% - Accent5 6" xfId="195"/>
    <cellStyle name="20% - Accent5 7" xfId="196"/>
    <cellStyle name="20% - Accent5 8" xfId="197"/>
    <cellStyle name="20% - Accent5 9" xfId="198"/>
    <cellStyle name="20% - Accent6" xfId="43" builtinId="50" customBuiltin="1"/>
    <cellStyle name="20% - Accent6 10" xfId="199"/>
    <cellStyle name="20% - Accent6 11" xfId="200"/>
    <cellStyle name="20% - Accent6 12" xfId="201"/>
    <cellStyle name="20% - Accent6 13" xfId="202"/>
    <cellStyle name="20% - Accent6 13 2" xfId="203"/>
    <cellStyle name="20% - Accent6 13 3" xfId="204"/>
    <cellStyle name="20% - Accent6 14" xfId="205"/>
    <cellStyle name="20% - Accent6 15" xfId="206"/>
    <cellStyle name="20% - Accent6 2" xfId="207"/>
    <cellStyle name="20% - Accent6 2 10" xfId="208"/>
    <cellStyle name="20% - Accent6 2 11" xfId="209"/>
    <cellStyle name="20% - Accent6 2 2" xfId="210"/>
    <cellStyle name="20% - Accent6 2 3" xfId="211"/>
    <cellStyle name="20% - Accent6 2 4" xfId="212"/>
    <cellStyle name="20% - Accent6 2 5" xfId="213"/>
    <cellStyle name="20% - Accent6 2 6" xfId="214"/>
    <cellStyle name="20% - Accent6 2 7" xfId="215"/>
    <cellStyle name="20% - Accent6 2 8" xfId="216"/>
    <cellStyle name="20% - Accent6 2 9" xfId="217"/>
    <cellStyle name="20% - Accent6 3" xfId="218"/>
    <cellStyle name="20% - Accent6 4" xfId="219"/>
    <cellStyle name="20% - Accent6 5" xfId="220"/>
    <cellStyle name="20% - Accent6 6" xfId="221"/>
    <cellStyle name="20% - Accent6 7" xfId="222"/>
    <cellStyle name="20% - Accent6 8" xfId="223"/>
    <cellStyle name="20% - Accent6 9" xfId="224"/>
    <cellStyle name="40% - Accent1" xfId="24" builtinId="31" customBuiltin="1"/>
    <cellStyle name="40% - Accent1 10" xfId="225"/>
    <cellStyle name="40% - Accent1 11" xfId="226"/>
    <cellStyle name="40% - Accent1 12" xfId="227"/>
    <cellStyle name="40% - Accent1 13" xfId="228"/>
    <cellStyle name="40% - Accent1 13 2" xfId="229"/>
    <cellStyle name="40% - Accent1 13 3" xfId="230"/>
    <cellStyle name="40% - Accent1 14" xfId="231"/>
    <cellStyle name="40% - Accent1 15" xfId="232"/>
    <cellStyle name="40% - Accent1 2" xfId="233"/>
    <cellStyle name="40% - Accent1 2 10" xfId="234"/>
    <cellStyle name="40% - Accent1 2 11" xfId="235"/>
    <cellStyle name="40% - Accent1 2 2" xfId="236"/>
    <cellStyle name="40% - Accent1 2 3" xfId="237"/>
    <cellStyle name="40% - Accent1 2 4" xfId="238"/>
    <cellStyle name="40% - Accent1 2 5" xfId="239"/>
    <cellStyle name="40% - Accent1 2 6" xfId="240"/>
    <cellStyle name="40% - Accent1 2 7" xfId="241"/>
    <cellStyle name="40% - Accent1 2 8" xfId="242"/>
    <cellStyle name="40% - Accent1 2 9" xfId="243"/>
    <cellStyle name="40% - Accent1 3" xfId="244"/>
    <cellStyle name="40% - Accent1 4" xfId="245"/>
    <cellStyle name="40% - Accent1 5" xfId="246"/>
    <cellStyle name="40% - Accent1 6" xfId="247"/>
    <cellStyle name="40% - Accent1 7" xfId="248"/>
    <cellStyle name="40% - Accent1 8" xfId="249"/>
    <cellStyle name="40% - Accent1 9" xfId="250"/>
    <cellStyle name="40% - Accent2" xfId="28" builtinId="35" customBuiltin="1"/>
    <cellStyle name="40% - Accent2 10" xfId="251"/>
    <cellStyle name="40% - Accent2 11" xfId="252"/>
    <cellStyle name="40% - Accent2 12" xfId="253"/>
    <cellStyle name="40% - Accent2 13" xfId="254"/>
    <cellStyle name="40% - Accent2 13 2" xfId="255"/>
    <cellStyle name="40% - Accent2 13 3" xfId="256"/>
    <cellStyle name="40% - Accent2 14" xfId="257"/>
    <cellStyle name="40% - Accent2 15" xfId="258"/>
    <cellStyle name="40% - Accent2 2" xfId="259"/>
    <cellStyle name="40% - Accent2 2 10" xfId="260"/>
    <cellStyle name="40% - Accent2 2 11" xfId="261"/>
    <cellStyle name="40% - Accent2 2 2" xfId="262"/>
    <cellStyle name="40% - Accent2 2 3" xfId="263"/>
    <cellStyle name="40% - Accent2 2 4" xfId="264"/>
    <cellStyle name="40% - Accent2 2 5" xfId="265"/>
    <cellStyle name="40% - Accent2 2 6" xfId="266"/>
    <cellStyle name="40% - Accent2 2 7" xfId="267"/>
    <cellStyle name="40% - Accent2 2 8" xfId="268"/>
    <cellStyle name="40% - Accent2 2 9" xfId="269"/>
    <cellStyle name="40% - Accent2 3" xfId="270"/>
    <cellStyle name="40% - Accent2 4" xfId="271"/>
    <cellStyle name="40% - Accent2 5" xfId="272"/>
    <cellStyle name="40% - Accent2 6" xfId="273"/>
    <cellStyle name="40% - Accent2 7" xfId="274"/>
    <cellStyle name="40% - Accent2 8" xfId="275"/>
    <cellStyle name="40% - Accent2 9" xfId="276"/>
    <cellStyle name="40% - Accent3" xfId="32" builtinId="39" customBuiltin="1"/>
    <cellStyle name="40% - Accent3 10" xfId="277"/>
    <cellStyle name="40% - Accent3 11" xfId="278"/>
    <cellStyle name="40% - Accent3 12" xfId="279"/>
    <cellStyle name="40% - Accent3 13" xfId="280"/>
    <cellStyle name="40% - Accent3 13 2" xfId="281"/>
    <cellStyle name="40% - Accent3 13 3" xfId="282"/>
    <cellStyle name="40% - Accent3 14" xfId="283"/>
    <cellStyle name="40% - Accent3 15" xfId="284"/>
    <cellStyle name="40% - Accent3 2" xfId="285"/>
    <cellStyle name="40% - Accent3 2 10" xfId="286"/>
    <cellStyle name="40% - Accent3 2 11" xfId="287"/>
    <cellStyle name="40% - Accent3 2 12" xfId="288"/>
    <cellStyle name="40% - Accent3 2 2" xfId="289"/>
    <cellStyle name="40% - Accent3 2 3" xfId="290"/>
    <cellStyle name="40% - Accent3 2 4" xfId="291"/>
    <cellStyle name="40% - Accent3 2 5" xfId="292"/>
    <cellStyle name="40% - Accent3 2 6" xfId="293"/>
    <cellStyle name="40% - Accent3 2 7" xfId="294"/>
    <cellStyle name="40% - Accent3 2 8" xfId="295"/>
    <cellStyle name="40% - Accent3 2 9" xfId="296"/>
    <cellStyle name="40% - Accent3 3" xfId="297"/>
    <cellStyle name="40% - Accent3 4" xfId="298"/>
    <cellStyle name="40% - Accent3 5" xfId="299"/>
    <cellStyle name="40% - Accent3 6" xfId="300"/>
    <cellStyle name="40% - Accent3 7" xfId="301"/>
    <cellStyle name="40% - Accent3 8" xfId="302"/>
    <cellStyle name="40% - Accent3 9" xfId="303"/>
    <cellStyle name="40% - Accent4" xfId="36" builtinId="43" customBuiltin="1"/>
    <cellStyle name="40% - Accent4 10" xfId="304"/>
    <cellStyle name="40% - Accent4 11" xfId="305"/>
    <cellStyle name="40% - Accent4 12" xfId="306"/>
    <cellStyle name="40% - Accent4 13" xfId="307"/>
    <cellStyle name="40% - Accent4 13 2" xfId="308"/>
    <cellStyle name="40% - Accent4 13 3" xfId="309"/>
    <cellStyle name="40% - Accent4 14" xfId="310"/>
    <cellStyle name="40% - Accent4 15" xfId="311"/>
    <cellStyle name="40% - Accent4 2" xfId="312"/>
    <cellStyle name="40% - Accent4 2 10" xfId="313"/>
    <cellStyle name="40% - Accent4 2 11" xfId="314"/>
    <cellStyle name="40% - Accent4 2 12" xfId="315"/>
    <cellStyle name="40% - Accent4 2 2" xfId="316"/>
    <cellStyle name="40% - Accent4 2 3" xfId="317"/>
    <cellStyle name="40% - Accent4 2 4" xfId="318"/>
    <cellStyle name="40% - Accent4 2 5" xfId="319"/>
    <cellStyle name="40% - Accent4 2 6" xfId="320"/>
    <cellStyle name="40% - Accent4 2 7" xfId="321"/>
    <cellStyle name="40% - Accent4 2 8" xfId="322"/>
    <cellStyle name="40% - Accent4 2 9" xfId="323"/>
    <cellStyle name="40% - Accent4 3" xfId="324"/>
    <cellStyle name="40% - Accent4 4" xfId="325"/>
    <cellStyle name="40% - Accent4 5" xfId="326"/>
    <cellStyle name="40% - Accent4 6" xfId="327"/>
    <cellStyle name="40% - Accent4 7" xfId="328"/>
    <cellStyle name="40% - Accent4 8" xfId="329"/>
    <cellStyle name="40% - Accent4 9" xfId="330"/>
    <cellStyle name="40% - Accent5" xfId="40" builtinId="47" customBuiltin="1"/>
    <cellStyle name="40% - Accent5 10" xfId="331"/>
    <cellStyle name="40% - Accent5 11" xfId="332"/>
    <cellStyle name="40% - Accent5 12" xfId="333"/>
    <cellStyle name="40% - Accent5 13" xfId="334"/>
    <cellStyle name="40% - Accent5 13 2" xfId="335"/>
    <cellStyle name="40% - Accent5 13 3" xfId="336"/>
    <cellStyle name="40% - Accent5 14" xfId="337"/>
    <cellStyle name="40% - Accent5 15" xfId="338"/>
    <cellStyle name="40% - Accent5 2" xfId="339"/>
    <cellStyle name="40% - Accent5 2 10" xfId="340"/>
    <cellStyle name="40% - Accent5 2 11" xfId="341"/>
    <cellStyle name="40% - Accent5 2 2" xfId="342"/>
    <cellStyle name="40% - Accent5 2 3" xfId="343"/>
    <cellStyle name="40% - Accent5 2 4" xfId="344"/>
    <cellStyle name="40% - Accent5 2 5" xfId="345"/>
    <cellStyle name="40% - Accent5 2 6" xfId="346"/>
    <cellStyle name="40% - Accent5 2 7" xfId="347"/>
    <cellStyle name="40% - Accent5 2 8" xfId="348"/>
    <cellStyle name="40% - Accent5 2 9" xfId="349"/>
    <cellStyle name="40% - Accent5 3" xfId="350"/>
    <cellStyle name="40% - Accent5 4" xfId="351"/>
    <cellStyle name="40% - Accent5 5" xfId="352"/>
    <cellStyle name="40% - Accent5 6" xfId="353"/>
    <cellStyle name="40% - Accent5 7" xfId="354"/>
    <cellStyle name="40% - Accent5 8" xfId="355"/>
    <cellStyle name="40% - Accent5 9" xfId="356"/>
    <cellStyle name="40% - Accent6" xfId="44" builtinId="51" customBuiltin="1"/>
    <cellStyle name="40% - Accent6 10" xfId="357"/>
    <cellStyle name="40% - Accent6 11" xfId="358"/>
    <cellStyle name="40% - Accent6 12" xfId="359"/>
    <cellStyle name="40% - Accent6 13" xfId="360"/>
    <cellStyle name="40% - Accent6 13 2" xfId="361"/>
    <cellStyle name="40% - Accent6 13 3" xfId="362"/>
    <cellStyle name="40% - Accent6 14" xfId="363"/>
    <cellStyle name="40% - Accent6 15" xfId="364"/>
    <cellStyle name="40% - Accent6 2" xfId="365"/>
    <cellStyle name="40% - Accent6 2 10" xfId="366"/>
    <cellStyle name="40% - Accent6 2 11" xfId="367"/>
    <cellStyle name="40% - Accent6 2 12" xfId="368"/>
    <cellStyle name="40% - Accent6 2 2" xfId="369"/>
    <cellStyle name="40% - Accent6 2 3" xfId="370"/>
    <cellStyle name="40% - Accent6 2 4" xfId="371"/>
    <cellStyle name="40% - Accent6 2 5" xfId="372"/>
    <cellStyle name="40% - Accent6 2 6" xfId="373"/>
    <cellStyle name="40% - Accent6 2 7" xfId="374"/>
    <cellStyle name="40% - Accent6 2 8" xfId="375"/>
    <cellStyle name="40% - Accent6 2 9" xfId="376"/>
    <cellStyle name="40% - Accent6 3" xfId="377"/>
    <cellStyle name="40% - Accent6 4" xfId="378"/>
    <cellStyle name="40% - Accent6 5" xfId="379"/>
    <cellStyle name="40% - Accent6 6" xfId="380"/>
    <cellStyle name="40% - Accent6 7" xfId="381"/>
    <cellStyle name="40% - Accent6 8" xfId="382"/>
    <cellStyle name="40% - Accent6 9" xfId="383"/>
    <cellStyle name="60% - Accent1" xfId="25" builtinId="32" customBuiltin="1"/>
    <cellStyle name="60% - Accent1 10" xfId="384"/>
    <cellStyle name="60% - Accent1 11" xfId="385"/>
    <cellStyle name="60% - Accent1 12" xfId="386"/>
    <cellStyle name="60% - Accent1 13" xfId="387"/>
    <cellStyle name="60% - Accent1 13 2" xfId="388"/>
    <cellStyle name="60% - Accent1 14" xfId="389"/>
    <cellStyle name="60% - Accent1 15" xfId="390"/>
    <cellStyle name="60% - Accent1 2" xfId="391"/>
    <cellStyle name="60% - Accent1 2 10" xfId="392"/>
    <cellStyle name="60% - Accent1 2 11" xfId="393"/>
    <cellStyle name="60% - Accent1 2 12" xfId="394"/>
    <cellStyle name="60% - Accent1 2 2" xfId="395"/>
    <cellStyle name="60% - Accent1 2 3" xfId="396"/>
    <cellStyle name="60% - Accent1 2 4" xfId="397"/>
    <cellStyle name="60% - Accent1 2 5" xfId="398"/>
    <cellStyle name="60% - Accent1 2 6" xfId="399"/>
    <cellStyle name="60% - Accent1 2 7" xfId="400"/>
    <cellStyle name="60% - Accent1 2 8" xfId="401"/>
    <cellStyle name="60% - Accent1 2 9" xfId="402"/>
    <cellStyle name="60% - Accent1 3" xfId="403"/>
    <cellStyle name="60% - Accent1 4" xfId="404"/>
    <cellStyle name="60% - Accent1 5" xfId="405"/>
    <cellStyle name="60% - Accent1 6" xfId="406"/>
    <cellStyle name="60% - Accent1 7" xfId="407"/>
    <cellStyle name="60% - Accent1 8" xfId="408"/>
    <cellStyle name="60% - Accent1 9" xfId="409"/>
    <cellStyle name="60% - Accent2" xfId="29" builtinId="36" customBuiltin="1"/>
    <cellStyle name="60% - Accent2 10" xfId="410"/>
    <cellStyle name="60% - Accent2 11" xfId="411"/>
    <cellStyle name="60% - Accent2 12" xfId="412"/>
    <cellStyle name="60% - Accent2 13" xfId="413"/>
    <cellStyle name="60% - Accent2 13 2" xfId="414"/>
    <cellStyle name="60% - Accent2 14" xfId="415"/>
    <cellStyle name="60% - Accent2 15" xfId="416"/>
    <cellStyle name="60% - Accent2 2" xfId="417"/>
    <cellStyle name="60% - Accent2 2 10" xfId="418"/>
    <cellStyle name="60% - Accent2 2 11" xfId="419"/>
    <cellStyle name="60% - Accent2 2 2" xfId="420"/>
    <cellStyle name="60% - Accent2 2 3" xfId="421"/>
    <cellStyle name="60% - Accent2 2 4" xfId="422"/>
    <cellStyle name="60% - Accent2 2 5" xfId="423"/>
    <cellStyle name="60% - Accent2 2 6" xfId="424"/>
    <cellStyle name="60% - Accent2 2 7" xfId="425"/>
    <cellStyle name="60% - Accent2 2 8" xfId="426"/>
    <cellStyle name="60% - Accent2 2 9" xfId="427"/>
    <cellStyle name="60% - Accent2 3" xfId="428"/>
    <cellStyle name="60% - Accent2 4" xfId="429"/>
    <cellStyle name="60% - Accent2 5" xfId="430"/>
    <cellStyle name="60% - Accent2 6" xfId="431"/>
    <cellStyle name="60% - Accent2 7" xfId="432"/>
    <cellStyle name="60% - Accent2 8" xfId="433"/>
    <cellStyle name="60% - Accent2 9" xfId="434"/>
    <cellStyle name="60% - Accent3" xfId="33" builtinId="40" customBuiltin="1"/>
    <cellStyle name="60% - Accent3 10" xfId="435"/>
    <cellStyle name="60% - Accent3 11" xfId="436"/>
    <cellStyle name="60% - Accent3 12" xfId="437"/>
    <cellStyle name="60% - Accent3 13" xfId="438"/>
    <cellStyle name="60% - Accent3 13 2" xfId="439"/>
    <cellStyle name="60% - Accent3 14" xfId="440"/>
    <cellStyle name="60% - Accent3 15" xfId="441"/>
    <cellStyle name="60% - Accent3 2" xfId="442"/>
    <cellStyle name="60% - Accent3 2 10" xfId="443"/>
    <cellStyle name="60% - Accent3 2 11" xfId="444"/>
    <cellStyle name="60% - Accent3 2 12" xfId="445"/>
    <cellStyle name="60% - Accent3 2 2" xfId="446"/>
    <cellStyle name="60% - Accent3 2 3" xfId="447"/>
    <cellStyle name="60% - Accent3 2 4" xfId="448"/>
    <cellStyle name="60% - Accent3 2 5" xfId="449"/>
    <cellStyle name="60% - Accent3 2 6" xfId="450"/>
    <cellStyle name="60% - Accent3 2 7" xfId="451"/>
    <cellStyle name="60% - Accent3 2 8" xfId="452"/>
    <cellStyle name="60% - Accent3 2 9" xfId="453"/>
    <cellStyle name="60% - Accent3 3" xfId="454"/>
    <cellStyle name="60% - Accent3 4" xfId="455"/>
    <cellStyle name="60% - Accent3 5" xfId="456"/>
    <cellStyle name="60% - Accent3 6" xfId="457"/>
    <cellStyle name="60% - Accent3 7" xfId="458"/>
    <cellStyle name="60% - Accent3 8" xfId="459"/>
    <cellStyle name="60% - Accent3 9" xfId="460"/>
    <cellStyle name="60% - Accent4" xfId="37" builtinId="44" customBuiltin="1"/>
    <cellStyle name="60% - Accent4 10" xfId="461"/>
    <cellStyle name="60% - Accent4 11" xfId="462"/>
    <cellStyle name="60% - Accent4 12" xfId="463"/>
    <cellStyle name="60% - Accent4 13" xfId="464"/>
    <cellStyle name="60% - Accent4 13 2" xfId="465"/>
    <cellStyle name="60% - Accent4 14" xfId="466"/>
    <cellStyle name="60% - Accent4 15" xfId="467"/>
    <cellStyle name="60% - Accent4 2" xfId="468"/>
    <cellStyle name="60% - Accent4 2 10" xfId="469"/>
    <cellStyle name="60% - Accent4 2 11" xfId="470"/>
    <cellStyle name="60% - Accent4 2 12" xfId="471"/>
    <cellStyle name="60% - Accent4 2 2" xfId="472"/>
    <cellStyle name="60% - Accent4 2 3" xfId="473"/>
    <cellStyle name="60% - Accent4 2 4" xfId="474"/>
    <cellStyle name="60% - Accent4 2 5" xfId="475"/>
    <cellStyle name="60% - Accent4 2 6" xfId="476"/>
    <cellStyle name="60% - Accent4 2 7" xfId="477"/>
    <cellStyle name="60% - Accent4 2 8" xfId="478"/>
    <cellStyle name="60% - Accent4 2 9" xfId="479"/>
    <cellStyle name="60% - Accent4 3" xfId="480"/>
    <cellStyle name="60% - Accent4 4" xfId="481"/>
    <cellStyle name="60% - Accent4 5" xfId="482"/>
    <cellStyle name="60% - Accent4 6" xfId="483"/>
    <cellStyle name="60% - Accent4 7" xfId="484"/>
    <cellStyle name="60% - Accent4 8" xfId="485"/>
    <cellStyle name="60% - Accent4 9" xfId="486"/>
    <cellStyle name="60% - Accent5" xfId="41" builtinId="48" customBuiltin="1"/>
    <cellStyle name="60% - Accent5 10" xfId="487"/>
    <cellStyle name="60% - Accent5 11" xfId="488"/>
    <cellStyle name="60% - Accent5 12" xfId="489"/>
    <cellStyle name="60% - Accent5 13" xfId="490"/>
    <cellStyle name="60% - Accent5 13 2" xfId="491"/>
    <cellStyle name="60% - Accent5 14" xfId="492"/>
    <cellStyle name="60% - Accent5 15" xfId="493"/>
    <cellStyle name="60% - Accent5 2" xfId="494"/>
    <cellStyle name="60% - Accent5 2 10" xfId="495"/>
    <cellStyle name="60% - Accent5 2 11" xfId="496"/>
    <cellStyle name="60% - Accent5 2 2" xfId="497"/>
    <cellStyle name="60% - Accent5 2 3" xfId="498"/>
    <cellStyle name="60% - Accent5 2 4" xfId="499"/>
    <cellStyle name="60% - Accent5 2 5" xfId="500"/>
    <cellStyle name="60% - Accent5 2 6" xfId="501"/>
    <cellStyle name="60% - Accent5 2 7" xfId="502"/>
    <cellStyle name="60% - Accent5 2 8" xfId="503"/>
    <cellStyle name="60% - Accent5 2 9" xfId="504"/>
    <cellStyle name="60% - Accent5 3" xfId="505"/>
    <cellStyle name="60% - Accent5 4" xfId="506"/>
    <cellStyle name="60% - Accent5 5" xfId="507"/>
    <cellStyle name="60% - Accent5 6" xfId="508"/>
    <cellStyle name="60% - Accent5 7" xfId="509"/>
    <cellStyle name="60% - Accent5 8" xfId="510"/>
    <cellStyle name="60% - Accent5 9" xfId="511"/>
    <cellStyle name="60% - Accent6" xfId="45" builtinId="52" customBuiltin="1"/>
    <cellStyle name="60% - Accent6 10" xfId="512"/>
    <cellStyle name="60% - Accent6 11" xfId="513"/>
    <cellStyle name="60% - Accent6 12" xfId="514"/>
    <cellStyle name="60% - Accent6 13" xfId="515"/>
    <cellStyle name="60% - Accent6 13 2" xfId="516"/>
    <cellStyle name="60% - Accent6 14" xfId="517"/>
    <cellStyle name="60% - Accent6 15" xfId="518"/>
    <cellStyle name="60% - Accent6 2" xfId="519"/>
    <cellStyle name="60% - Accent6 2 10" xfId="520"/>
    <cellStyle name="60% - Accent6 2 11" xfId="521"/>
    <cellStyle name="60% - Accent6 2 12" xfId="522"/>
    <cellStyle name="60% - Accent6 2 2" xfId="523"/>
    <cellStyle name="60% - Accent6 2 3" xfId="524"/>
    <cellStyle name="60% - Accent6 2 4" xfId="525"/>
    <cellStyle name="60% - Accent6 2 5" xfId="526"/>
    <cellStyle name="60% - Accent6 2 6" xfId="527"/>
    <cellStyle name="60% - Accent6 2 7" xfId="528"/>
    <cellStyle name="60% - Accent6 2 8" xfId="529"/>
    <cellStyle name="60% - Accent6 2 9" xfId="530"/>
    <cellStyle name="60% - Accent6 3" xfId="531"/>
    <cellStyle name="60% - Accent6 4" xfId="532"/>
    <cellStyle name="60% - Accent6 5" xfId="533"/>
    <cellStyle name="60% - Accent6 6" xfId="534"/>
    <cellStyle name="60% - Accent6 7" xfId="535"/>
    <cellStyle name="60% - Accent6 8" xfId="536"/>
    <cellStyle name="60% - Accent6 9" xfId="537"/>
    <cellStyle name="Accent1" xfId="22" builtinId="29" customBuiltin="1"/>
    <cellStyle name="Accent1 10" xfId="538"/>
    <cellStyle name="Accent1 11" xfId="539"/>
    <cellStyle name="Accent1 12" xfId="540"/>
    <cellStyle name="Accent1 13" xfId="541"/>
    <cellStyle name="Accent1 13 2" xfId="542"/>
    <cellStyle name="Accent1 14" xfId="543"/>
    <cellStyle name="Accent1 15" xfId="544"/>
    <cellStyle name="Accent1 2" xfId="545"/>
    <cellStyle name="Accent1 2 10" xfId="546"/>
    <cellStyle name="Accent1 2 11" xfId="547"/>
    <cellStyle name="Accent1 2 12" xfId="548"/>
    <cellStyle name="Accent1 2 13" xfId="4064"/>
    <cellStyle name="Accent1 2 2" xfId="549"/>
    <cellStyle name="Accent1 2 3" xfId="550"/>
    <cellStyle name="Accent1 2 4" xfId="551"/>
    <cellStyle name="Accent1 2 5" xfId="552"/>
    <cellStyle name="Accent1 2 6" xfId="553"/>
    <cellStyle name="Accent1 2 7" xfId="554"/>
    <cellStyle name="Accent1 2 8" xfId="555"/>
    <cellStyle name="Accent1 2 9" xfId="556"/>
    <cellStyle name="Accent1 3" xfId="557"/>
    <cellStyle name="Accent1 4" xfId="558"/>
    <cellStyle name="Accent1 5" xfId="559"/>
    <cellStyle name="Accent1 6" xfId="560"/>
    <cellStyle name="Accent1 7" xfId="561"/>
    <cellStyle name="Accent1 8" xfId="562"/>
    <cellStyle name="Accent1 9" xfId="563"/>
    <cellStyle name="Accent2" xfId="26" builtinId="33" customBuiltin="1"/>
    <cellStyle name="Accent2 10" xfId="564"/>
    <cellStyle name="Accent2 11" xfId="565"/>
    <cellStyle name="Accent2 12" xfId="566"/>
    <cellStyle name="Accent2 13" xfId="567"/>
    <cellStyle name="Accent2 13 2" xfId="568"/>
    <cellStyle name="Accent2 14" xfId="569"/>
    <cellStyle name="Accent2 15" xfId="570"/>
    <cellStyle name="Accent2 2" xfId="571"/>
    <cellStyle name="Accent2 2 10" xfId="572"/>
    <cellStyle name="Accent2 2 11" xfId="573"/>
    <cellStyle name="Accent2 2 12" xfId="4056"/>
    <cellStyle name="Accent2 2 2" xfId="574"/>
    <cellStyle name="Accent2 2 3" xfId="575"/>
    <cellStyle name="Accent2 2 4" xfId="576"/>
    <cellStyle name="Accent2 2 5" xfId="577"/>
    <cellStyle name="Accent2 2 6" xfId="578"/>
    <cellStyle name="Accent2 2 7" xfId="579"/>
    <cellStyle name="Accent2 2 8" xfId="580"/>
    <cellStyle name="Accent2 2 9" xfId="581"/>
    <cellStyle name="Accent2 3" xfId="582"/>
    <cellStyle name="Accent2 4" xfId="583"/>
    <cellStyle name="Accent2 5" xfId="584"/>
    <cellStyle name="Accent2 6" xfId="585"/>
    <cellStyle name="Accent2 7" xfId="586"/>
    <cellStyle name="Accent2 8" xfId="587"/>
    <cellStyle name="Accent2 9" xfId="588"/>
    <cellStyle name="Accent3" xfId="30" builtinId="37" customBuiltin="1"/>
    <cellStyle name="Accent3 10" xfId="589"/>
    <cellStyle name="Accent3 11" xfId="590"/>
    <cellStyle name="Accent3 12" xfId="591"/>
    <cellStyle name="Accent3 13" xfId="592"/>
    <cellStyle name="Accent3 13 2" xfId="593"/>
    <cellStyle name="Accent3 14" xfId="594"/>
    <cellStyle name="Accent3 15" xfId="595"/>
    <cellStyle name="Accent3 2" xfId="596"/>
    <cellStyle name="Accent3 2 10" xfId="597"/>
    <cellStyle name="Accent3 2 11" xfId="598"/>
    <cellStyle name="Accent3 2 12" xfId="4055"/>
    <cellStyle name="Accent3 2 2" xfId="599"/>
    <cellStyle name="Accent3 2 3" xfId="600"/>
    <cellStyle name="Accent3 2 4" xfId="601"/>
    <cellStyle name="Accent3 2 5" xfId="602"/>
    <cellStyle name="Accent3 2 6" xfId="603"/>
    <cellStyle name="Accent3 2 7" xfId="604"/>
    <cellStyle name="Accent3 2 8" xfId="605"/>
    <cellStyle name="Accent3 2 9" xfId="606"/>
    <cellStyle name="Accent3 3" xfId="607"/>
    <cellStyle name="Accent3 4" xfId="608"/>
    <cellStyle name="Accent3 5" xfId="609"/>
    <cellStyle name="Accent3 6" xfId="610"/>
    <cellStyle name="Accent3 7" xfId="611"/>
    <cellStyle name="Accent3 8" xfId="612"/>
    <cellStyle name="Accent3 9" xfId="613"/>
    <cellStyle name="Accent4" xfId="34" builtinId="41" customBuiltin="1"/>
    <cellStyle name="Accent4 10" xfId="614"/>
    <cellStyle name="Accent4 11" xfId="615"/>
    <cellStyle name="Accent4 12" xfId="616"/>
    <cellStyle name="Accent4 13" xfId="617"/>
    <cellStyle name="Accent4 13 2" xfId="618"/>
    <cellStyle name="Accent4 14" xfId="619"/>
    <cellStyle name="Accent4 15" xfId="620"/>
    <cellStyle name="Accent4 2" xfId="621"/>
    <cellStyle name="Accent4 2 10" xfId="622"/>
    <cellStyle name="Accent4 2 11" xfId="623"/>
    <cellStyle name="Accent4 2 12" xfId="624"/>
    <cellStyle name="Accent4 2 13" xfId="4054"/>
    <cellStyle name="Accent4 2 2" xfId="625"/>
    <cellStyle name="Accent4 2 3" xfId="626"/>
    <cellStyle name="Accent4 2 4" xfId="627"/>
    <cellStyle name="Accent4 2 5" xfId="628"/>
    <cellStyle name="Accent4 2 6" xfId="629"/>
    <cellStyle name="Accent4 2 7" xfId="630"/>
    <cellStyle name="Accent4 2 8" xfId="631"/>
    <cellStyle name="Accent4 2 9" xfId="632"/>
    <cellStyle name="Accent4 3" xfId="633"/>
    <cellStyle name="Accent4 4" xfId="634"/>
    <cellStyle name="Accent4 5" xfId="635"/>
    <cellStyle name="Accent4 6" xfId="636"/>
    <cellStyle name="Accent4 7" xfId="637"/>
    <cellStyle name="Accent4 8" xfId="638"/>
    <cellStyle name="Accent4 9" xfId="639"/>
    <cellStyle name="Accent5" xfId="38" builtinId="45" customBuiltin="1"/>
    <cellStyle name="Accent5 10" xfId="640"/>
    <cellStyle name="Accent5 11" xfId="641"/>
    <cellStyle name="Accent5 12" xfId="642"/>
    <cellStyle name="Accent5 13" xfId="643"/>
    <cellStyle name="Accent5 13 2" xfId="644"/>
    <cellStyle name="Accent5 14" xfId="645"/>
    <cellStyle name="Accent5 15" xfId="646"/>
    <cellStyle name="Accent5 2" xfId="647"/>
    <cellStyle name="Accent5 2 10" xfId="648"/>
    <cellStyle name="Accent5 2 11" xfId="649"/>
    <cellStyle name="Accent5 2 2" xfId="650"/>
    <cellStyle name="Accent5 2 3" xfId="651"/>
    <cellStyle name="Accent5 2 4" xfId="652"/>
    <cellStyle name="Accent5 2 5" xfId="653"/>
    <cellStyle name="Accent5 2 6" xfId="654"/>
    <cellStyle name="Accent5 2 7" xfId="655"/>
    <cellStyle name="Accent5 2 8" xfId="656"/>
    <cellStyle name="Accent5 2 9" xfId="657"/>
    <cellStyle name="Accent5 3" xfId="658"/>
    <cellStyle name="Accent5 4" xfId="659"/>
    <cellStyle name="Accent5 5" xfId="660"/>
    <cellStyle name="Accent5 6" xfId="661"/>
    <cellStyle name="Accent5 7" xfId="662"/>
    <cellStyle name="Accent5 8" xfId="663"/>
    <cellStyle name="Accent5 9" xfId="664"/>
    <cellStyle name="Accent6" xfId="42" builtinId="49" customBuiltin="1"/>
    <cellStyle name="Accent6 10" xfId="665"/>
    <cellStyle name="Accent6 11" xfId="666"/>
    <cellStyle name="Accent6 12" xfId="667"/>
    <cellStyle name="Accent6 13" xfId="668"/>
    <cellStyle name="Accent6 13 2" xfId="669"/>
    <cellStyle name="Accent6 14" xfId="670"/>
    <cellStyle name="Accent6 15" xfId="671"/>
    <cellStyle name="Accent6 2" xfId="672"/>
    <cellStyle name="Accent6 2 10" xfId="673"/>
    <cellStyle name="Accent6 2 11" xfId="674"/>
    <cellStyle name="Accent6 2 2" xfId="675"/>
    <cellStyle name="Accent6 2 3" xfId="676"/>
    <cellStyle name="Accent6 2 4" xfId="677"/>
    <cellStyle name="Accent6 2 5" xfId="678"/>
    <cellStyle name="Accent6 2 6" xfId="679"/>
    <cellStyle name="Accent6 2 7" xfId="680"/>
    <cellStyle name="Accent6 2 8" xfId="681"/>
    <cellStyle name="Accent6 2 9" xfId="682"/>
    <cellStyle name="Accent6 3" xfId="683"/>
    <cellStyle name="Accent6 4" xfId="684"/>
    <cellStyle name="Accent6 5" xfId="685"/>
    <cellStyle name="Accent6 6" xfId="686"/>
    <cellStyle name="Accent6 7" xfId="687"/>
    <cellStyle name="Accent6 8" xfId="688"/>
    <cellStyle name="Accent6 9" xfId="689"/>
    <cellStyle name="Bad" xfId="11" builtinId="27" customBuiltin="1"/>
    <cellStyle name="Bad 10" xfId="690"/>
    <cellStyle name="Bad 11" xfId="691"/>
    <cellStyle name="Bad 12" xfId="692"/>
    <cellStyle name="Bad 13" xfId="693"/>
    <cellStyle name="Bad 13 2" xfId="694"/>
    <cellStyle name="Bad 14" xfId="695"/>
    <cellStyle name="Bad 15" xfId="696"/>
    <cellStyle name="Bad 16" xfId="53"/>
    <cellStyle name="Bad 2" xfId="697"/>
    <cellStyle name="Bad 2 10" xfId="698"/>
    <cellStyle name="Bad 2 11" xfId="699"/>
    <cellStyle name="Bad 2 12" xfId="700"/>
    <cellStyle name="Bad 2 13" xfId="4070"/>
    <cellStyle name="Bad 2 2" xfId="701"/>
    <cellStyle name="Bad 2 3" xfId="702"/>
    <cellStyle name="Bad 2 4" xfId="703"/>
    <cellStyle name="Bad 2 5" xfId="704"/>
    <cellStyle name="Bad 2 6" xfId="705"/>
    <cellStyle name="Bad 2 7" xfId="706"/>
    <cellStyle name="Bad 2 8" xfId="707"/>
    <cellStyle name="Bad 2 9" xfId="708"/>
    <cellStyle name="Bad 3" xfId="709"/>
    <cellStyle name="Bad 3 2" xfId="4053"/>
    <cellStyle name="Bad 4" xfId="710"/>
    <cellStyle name="Bad 5" xfId="711"/>
    <cellStyle name="Bad 6" xfId="712"/>
    <cellStyle name="Bad 7" xfId="713"/>
    <cellStyle name="Bad 8" xfId="714"/>
    <cellStyle name="Bad 9" xfId="715"/>
    <cellStyle name="Calculation" xfId="15" builtinId="22" customBuiltin="1"/>
    <cellStyle name="Calculation 10" xfId="716"/>
    <cellStyle name="Calculation 11" xfId="717"/>
    <cellStyle name="Calculation 12" xfId="718"/>
    <cellStyle name="Calculation 13" xfId="719"/>
    <cellStyle name="Calculation 13 2" xfId="720"/>
    <cellStyle name="Calculation 14" xfId="721"/>
    <cellStyle name="Calculation 15" xfId="722"/>
    <cellStyle name="Calculation 2" xfId="723"/>
    <cellStyle name="Calculation 2 10" xfId="724"/>
    <cellStyle name="Calculation 2 11" xfId="725"/>
    <cellStyle name="Calculation 2 2" xfId="726"/>
    <cellStyle name="Calculation 2 3" xfId="727"/>
    <cellStyle name="Calculation 2 4" xfId="728"/>
    <cellStyle name="Calculation 2 5" xfId="729"/>
    <cellStyle name="Calculation 2 6" xfId="730"/>
    <cellStyle name="Calculation 2 7" xfId="731"/>
    <cellStyle name="Calculation 2 8" xfId="732"/>
    <cellStyle name="Calculation 2 9" xfId="733"/>
    <cellStyle name="Calculation 3" xfId="734"/>
    <cellStyle name="Calculation 4" xfId="735"/>
    <cellStyle name="Calculation 5" xfId="736"/>
    <cellStyle name="Calculation 6" xfId="737"/>
    <cellStyle name="Calculation 7" xfId="738"/>
    <cellStyle name="Calculation 8" xfId="739"/>
    <cellStyle name="Calculation 9" xfId="740"/>
    <cellStyle name="Check Cell" xfId="17" builtinId="23" customBuiltin="1"/>
    <cellStyle name="Check Cell 10" xfId="741"/>
    <cellStyle name="Check Cell 11" xfId="742"/>
    <cellStyle name="Check Cell 12" xfId="743"/>
    <cellStyle name="Check Cell 13" xfId="744"/>
    <cellStyle name="Check Cell 13 2" xfId="745"/>
    <cellStyle name="Check Cell 14" xfId="746"/>
    <cellStyle name="Check Cell 15" xfId="747"/>
    <cellStyle name="Check Cell 2" xfId="748"/>
    <cellStyle name="Check Cell 2 10" xfId="749"/>
    <cellStyle name="Check Cell 2 11" xfId="750"/>
    <cellStyle name="Check Cell 2 2" xfId="751"/>
    <cellStyle name="Check Cell 2 3" xfId="752"/>
    <cellStyle name="Check Cell 2 4" xfId="753"/>
    <cellStyle name="Check Cell 2 5" xfId="754"/>
    <cellStyle name="Check Cell 2 6" xfId="755"/>
    <cellStyle name="Check Cell 2 7" xfId="756"/>
    <cellStyle name="Check Cell 2 8" xfId="757"/>
    <cellStyle name="Check Cell 2 9" xfId="758"/>
    <cellStyle name="Check Cell 3" xfId="759"/>
    <cellStyle name="Check Cell 4" xfId="760"/>
    <cellStyle name="Check Cell 5" xfId="761"/>
    <cellStyle name="Check Cell 6" xfId="762"/>
    <cellStyle name="Check Cell 7" xfId="763"/>
    <cellStyle name="Check Cell 8" xfId="764"/>
    <cellStyle name="Check Cell 9" xfId="765"/>
    <cellStyle name="Comma" xfId="1" builtinId="3"/>
    <cellStyle name="Comma [0] 2" xfId="52"/>
    <cellStyle name="Comma [0] 3" xfId="4078"/>
    <cellStyle name="Comma 10" xfId="766"/>
    <cellStyle name="Comma 10 2" xfId="4061"/>
    <cellStyle name="Comma 11" xfId="767"/>
    <cellStyle name="Comma 11 2" xfId="4060"/>
    <cellStyle name="Comma 12" xfId="768"/>
    <cellStyle name="Comma 12 2" xfId="4059"/>
    <cellStyle name="Comma 13" xfId="3983"/>
    <cellStyle name="Comma 13 2" xfId="4058"/>
    <cellStyle name="Comma 14" xfId="769"/>
    <cellStyle name="Comma 14 2" xfId="4057"/>
    <cellStyle name="Comma 15" xfId="50"/>
    <cellStyle name="Comma 16" xfId="3989"/>
    <cellStyle name="Comma 17" xfId="4001"/>
    <cellStyle name="Comma 17 2" xfId="4052"/>
    <cellStyle name="Comma 18" xfId="4008"/>
    <cellStyle name="Comma 18 2" xfId="4044"/>
    <cellStyle name="Comma 19" xfId="3999"/>
    <cellStyle name="Comma 19 2" xfId="4045"/>
    <cellStyle name="Comma 2" xfId="47"/>
    <cellStyle name="Comma 2 10" xfId="771"/>
    <cellStyle name="Comma 2 100" xfId="4072"/>
    <cellStyle name="Comma 2 101" xfId="770"/>
    <cellStyle name="Comma 2 11" xfId="772"/>
    <cellStyle name="Comma 2 12" xfId="773"/>
    <cellStyle name="Comma 2 13" xfId="774"/>
    <cellStyle name="Comma 2 14" xfId="775"/>
    <cellStyle name="Comma 2 15" xfId="776"/>
    <cellStyle name="Comma 2 16" xfId="777"/>
    <cellStyle name="Comma 2 17" xfId="778"/>
    <cellStyle name="Comma 2 18" xfId="779"/>
    <cellStyle name="Comma 2 19" xfId="780"/>
    <cellStyle name="Comma 2 2" xfId="781"/>
    <cellStyle name="Comma 2 2 2" xfId="782"/>
    <cellStyle name="Comma 2 2 3" xfId="783"/>
    <cellStyle name="Comma 2 20" xfId="784"/>
    <cellStyle name="Comma 2 21" xfId="785"/>
    <cellStyle name="Comma 2 22" xfId="786"/>
    <cellStyle name="Comma 2 23" xfId="787"/>
    <cellStyle name="Comma 2 24" xfId="788"/>
    <cellStyle name="Comma 2 25" xfId="789"/>
    <cellStyle name="Comma 2 26" xfId="790"/>
    <cellStyle name="Comma 2 27" xfId="791"/>
    <cellStyle name="Comma 2 28" xfId="792"/>
    <cellStyle name="Comma 2 29" xfId="793"/>
    <cellStyle name="Comma 2 3" xfId="794"/>
    <cellStyle name="Comma 2 30" xfId="795"/>
    <cellStyle name="Comma 2 31" xfId="796"/>
    <cellStyle name="Comma 2 32" xfId="797"/>
    <cellStyle name="Comma 2 33" xfId="798"/>
    <cellStyle name="Comma 2 34" xfId="799"/>
    <cellStyle name="Comma 2 35" xfId="800"/>
    <cellStyle name="Comma 2 36" xfId="801"/>
    <cellStyle name="Comma 2 37" xfId="802"/>
    <cellStyle name="Comma 2 38" xfId="803"/>
    <cellStyle name="Comma 2 39" xfId="804"/>
    <cellStyle name="Comma 2 4" xfId="805"/>
    <cellStyle name="Comma 2 40" xfId="806"/>
    <cellStyle name="Comma 2 41" xfId="807"/>
    <cellStyle name="Comma 2 41 10" xfId="808"/>
    <cellStyle name="Comma 2 41 11" xfId="809"/>
    <cellStyle name="Comma 2 41 12" xfId="810"/>
    <cellStyle name="Comma 2 41 13" xfId="811"/>
    <cellStyle name="Comma 2 41 14" xfId="812"/>
    <cellStyle name="Comma 2 41 2" xfId="813"/>
    <cellStyle name="Comma 2 41 3" xfId="814"/>
    <cellStyle name="Comma 2 41 4" xfId="815"/>
    <cellStyle name="Comma 2 41 5" xfId="816"/>
    <cellStyle name="Comma 2 41 6" xfId="817"/>
    <cellStyle name="Comma 2 41 7" xfId="818"/>
    <cellStyle name="Comma 2 41 8" xfId="819"/>
    <cellStyle name="Comma 2 41 9" xfId="820"/>
    <cellStyle name="Comma 2 42" xfId="821"/>
    <cellStyle name="Comma 2 42 10" xfId="822"/>
    <cellStyle name="Comma 2 42 11" xfId="823"/>
    <cellStyle name="Comma 2 42 12" xfId="824"/>
    <cellStyle name="Comma 2 42 13" xfId="825"/>
    <cellStyle name="Comma 2 42 14" xfId="826"/>
    <cellStyle name="Comma 2 42 2" xfId="827"/>
    <cellStyle name="Comma 2 42 3" xfId="828"/>
    <cellStyle name="Comma 2 42 4" xfId="829"/>
    <cellStyle name="Comma 2 42 5" xfId="830"/>
    <cellStyle name="Comma 2 42 6" xfId="831"/>
    <cellStyle name="Comma 2 42 7" xfId="832"/>
    <cellStyle name="Comma 2 42 8" xfId="833"/>
    <cellStyle name="Comma 2 42 9" xfId="834"/>
    <cellStyle name="Comma 2 43" xfId="835"/>
    <cellStyle name="Comma 2 43 10" xfId="836"/>
    <cellStyle name="Comma 2 43 11" xfId="837"/>
    <cellStyle name="Comma 2 43 12" xfId="838"/>
    <cellStyle name="Comma 2 43 13" xfId="839"/>
    <cellStyle name="Comma 2 43 14" xfId="840"/>
    <cellStyle name="Comma 2 43 2" xfId="841"/>
    <cellStyle name="Comma 2 43 3" xfId="842"/>
    <cellStyle name="Comma 2 43 4" xfId="843"/>
    <cellStyle name="Comma 2 43 5" xfId="844"/>
    <cellStyle name="Comma 2 43 6" xfId="845"/>
    <cellStyle name="Comma 2 43 7" xfId="846"/>
    <cellStyle name="Comma 2 43 8" xfId="847"/>
    <cellStyle name="Comma 2 43 9" xfId="848"/>
    <cellStyle name="Comma 2 44" xfId="849"/>
    <cellStyle name="Comma 2 44 10" xfId="850"/>
    <cellStyle name="Comma 2 44 11" xfId="851"/>
    <cellStyle name="Comma 2 44 12" xfId="852"/>
    <cellStyle name="Comma 2 44 13" xfId="853"/>
    <cellStyle name="Comma 2 44 14" xfId="854"/>
    <cellStyle name="Comma 2 44 2" xfId="855"/>
    <cellStyle name="Comma 2 44 3" xfId="856"/>
    <cellStyle name="Comma 2 44 4" xfId="857"/>
    <cellStyle name="Comma 2 44 5" xfId="858"/>
    <cellStyle name="Comma 2 44 6" xfId="859"/>
    <cellStyle name="Comma 2 44 7" xfId="860"/>
    <cellStyle name="Comma 2 44 8" xfId="861"/>
    <cellStyle name="Comma 2 44 9" xfId="862"/>
    <cellStyle name="Comma 2 45" xfId="863"/>
    <cellStyle name="Comma 2 45 10" xfId="864"/>
    <cellStyle name="Comma 2 45 11" xfId="865"/>
    <cellStyle name="Comma 2 45 12" xfId="866"/>
    <cellStyle name="Comma 2 45 13" xfId="867"/>
    <cellStyle name="Comma 2 45 14" xfId="868"/>
    <cellStyle name="Comma 2 45 2" xfId="869"/>
    <cellStyle name="Comma 2 45 3" xfId="870"/>
    <cellStyle name="Comma 2 45 4" xfId="871"/>
    <cellStyle name="Comma 2 45 5" xfId="872"/>
    <cellStyle name="Comma 2 45 6" xfId="873"/>
    <cellStyle name="Comma 2 45 7" xfId="874"/>
    <cellStyle name="Comma 2 45 8" xfId="875"/>
    <cellStyle name="Comma 2 45 9" xfId="876"/>
    <cellStyle name="Comma 2 46" xfId="877"/>
    <cellStyle name="Comma 2 47" xfId="878"/>
    <cellStyle name="Comma 2 48" xfId="879"/>
    <cellStyle name="Comma 2 49" xfId="880"/>
    <cellStyle name="Comma 2 5" xfId="881"/>
    <cellStyle name="Comma 2 50" xfId="882"/>
    <cellStyle name="Comma 2 51" xfId="883"/>
    <cellStyle name="Comma 2 52" xfId="884"/>
    <cellStyle name="Comma 2 53" xfId="885"/>
    <cellStyle name="Comma 2 54" xfId="886"/>
    <cellStyle name="Comma 2 55" xfId="887"/>
    <cellStyle name="Comma 2 56" xfId="888"/>
    <cellStyle name="Comma 2 57" xfId="889"/>
    <cellStyle name="Comma 2 58" xfId="890"/>
    <cellStyle name="Comma 2 59" xfId="891"/>
    <cellStyle name="Comma 2 6" xfId="892"/>
    <cellStyle name="Comma 2 60" xfId="893"/>
    <cellStyle name="Comma 2 61" xfId="894"/>
    <cellStyle name="Comma 2 62" xfId="895"/>
    <cellStyle name="Comma 2 63" xfId="896"/>
    <cellStyle name="Comma 2 64" xfId="897"/>
    <cellStyle name="Comma 2 65" xfId="898"/>
    <cellStyle name="Comma 2 66" xfId="899"/>
    <cellStyle name="Comma 2 67" xfId="900"/>
    <cellStyle name="Comma 2 68" xfId="901"/>
    <cellStyle name="Comma 2 69" xfId="902"/>
    <cellStyle name="Comma 2 7" xfId="903"/>
    <cellStyle name="Comma 2 70" xfId="904"/>
    <cellStyle name="Comma 2 71" xfId="905"/>
    <cellStyle name="Comma 2 72" xfId="906"/>
    <cellStyle name="Comma 2 73" xfId="907"/>
    <cellStyle name="Comma 2 74" xfId="908"/>
    <cellStyle name="Comma 2 75" xfId="909"/>
    <cellStyle name="Comma 2 76" xfId="910"/>
    <cellStyle name="Comma 2 77" xfId="911"/>
    <cellStyle name="Comma 2 78" xfId="912"/>
    <cellStyle name="Comma 2 79" xfId="913"/>
    <cellStyle name="Comma 2 8" xfId="914"/>
    <cellStyle name="Comma 2 80" xfId="915"/>
    <cellStyle name="Comma 2 81" xfId="916"/>
    <cellStyle name="Comma 2 82" xfId="917"/>
    <cellStyle name="Comma 2 83" xfId="918"/>
    <cellStyle name="Comma 2 84" xfId="919"/>
    <cellStyle name="Comma 2 85" xfId="920"/>
    <cellStyle name="Comma 2 86" xfId="921"/>
    <cellStyle name="Comma 2 87" xfId="922"/>
    <cellStyle name="Comma 2 88" xfId="923"/>
    <cellStyle name="Comma 2 89" xfId="924"/>
    <cellStyle name="Comma 2 9" xfId="925"/>
    <cellStyle name="Comma 2 90" xfId="926"/>
    <cellStyle name="Comma 2 91" xfId="927"/>
    <cellStyle name="Comma 2 92" xfId="928"/>
    <cellStyle name="Comma 2 93" xfId="929"/>
    <cellStyle name="Comma 2 94" xfId="930"/>
    <cellStyle name="Comma 2 95" xfId="931"/>
    <cellStyle name="Comma 2 96" xfId="932"/>
    <cellStyle name="Comma 2 97" xfId="933"/>
    <cellStyle name="Comma 2 98" xfId="934"/>
    <cellStyle name="Comma 2 99" xfId="935"/>
    <cellStyle name="Comma 20" xfId="4006"/>
    <cellStyle name="Comma 20 2" xfId="4043"/>
    <cellStyle name="Comma 20 3" xfId="4077"/>
    <cellStyle name="Comma 21" xfId="3997"/>
    <cellStyle name="Comma 21 2" xfId="4046"/>
    <cellStyle name="Comma 22" xfId="4004"/>
    <cellStyle name="Comma 22 2" xfId="4042"/>
    <cellStyle name="Comma 23" xfId="3995"/>
    <cellStyle name="Comma 23 2" xfId="4047"/>
    <cellStyle name="Comma 24" xfId="3990"/>
    <cellStyle name="Comma 24 2" xfId="4048"/>
    <cellStyle name="Comma 25" xfId="3993"/>
    <cellStyle name="Comma 25 2" xfId="4041"/>
    <cellStyle name="Comma 26" xfId="3992"/>
    <cellStyle name="Comma 26 2" xfId="4040"/>
    <cellStyle name="Comma 27" xfId="4011"/>
    <cellStyle name="Comma 27 2" xfId="4039"/>
    <cellStyle name="Comma 28" xfId="4038"/>
    <cellStyle name="Comma 29" xfId="4037"/>
    <cellStyle name="Comma 3" xfId="936"/>
    <cellStyle name="Comma 3 10" xfId="937"/>
    <cellStyle name="Comma 3 11" xfId="938"/>
    <cellStyle name="Comma 3 12" xfId="939"/>
    <cellStyle name="Comma 3 13" xfId="940"/>
    <cellStyle name="Comma 3 14" xfId="941"/>
    <cellStyle name="Comma 3 15" xfId="942"/>
    <cellStyle name="Comma 3 16" xfId="943"/>
    <cellStyle name="Comma 3 17" xfId="944"/>
    <cellStyle name="Comma 3 18" xfId="945"/>
    <cellStyle name="Comma 3 19" xfId="946"/>
    <cellStyle name="Comma 3 2" xfId="947"/>
    <cellStyle name="Comma 3 2 2" xfId="948"/>
    <cellStyle name="Comma 3 20" xfId="949"/>
    <cellStyle name="Comma 3 21" xfId="950"/>
    <cellStyle name="Comma 3 22" xfId="951"/>
    <cellStyle name="Comma 3 23" xfId="952"/>
    <cellStyle name="Comma 3 24" xfId="953"/>
    <cellStyle name="Comma 3 25" xfId="954"/>
    <cellStyle name="Comma 3 26" xfId="955"/>
    <cellStyle name="Comma 3 27" xfId="956"/>
    <cellStyle name="Comma 3 28" xfId="957"/>
    <cellStyle name="Comma 3 29" xfId="958"/>
    <cellStyle name="Comma 3 3" xfId="959"/>
    <cellStyle name="Comma 3 30" xfId="960"/>
    <cellStyle name="Comma 3 31" xfId="961"/>
    <cellStyle name="Comma 3 32" xfId="962"/>
    <cellStyle name="Comma 3 33" xfId="963"/>
    <cellStyle name="Comma 3 33 2" xfId="964"/>
    <cellStyle name="Comma 3 33 2 2" xfId="965"/>
    <cellStyle name="Comma 3 33 3" xfId="966"/>
    <cellStyle name="Comma 3 34" xfId="967"/>
    <cellStyle name="Comma 3 35" xfId="968"/>
    <cellStyle name="Comma 3 36" xfId="4069"/>
    <cellStyle name="Comma 3 4" xfId="969"/>
    <cellStyle name="Comma 3 5" xfId="970"/>
    <cellStyle name="Comma 3 6" xfId="971"/>
    <cellStyle name="Comma 3 7" xfId="972"/>
    <cellStyle name="Comma 3 8" xfId="973"/>
    <cellStyle name="Comma 3 9" xfId="974"/>
    <cellStyle name="Comma 30" xfId="4036"/>
    <cellStyle name="Comma 31" xfId="4035"/>
    <cellStyle name="Comma 32" xfId="4034"/>
    <cellStyle name="Comma 33" xfId="4031"/>
    <cellStyle name="Comma 34" xfId="4032"/>
    <cellStyle name="Comma 35" xfId="4030"/>
    <cellStyle name="Comma 36" xfId="4033"/>
    <cellStyle name="Comma 37" xfId="4027"/>
    <cellStyle name="Comma 38" xfId="4025"/>
    <cellStyle name="Comma 39" xfId="4026"/>
    <cellStyle name="Comma 4" xfId="975"/>
    <cellStyle name="Comma 4 2" xfId="4068"/>
    <cellStyle name="Comma 40" xfId="4024"/>
    <cellStyle name="Comma 41" xfId="4023"/>
    <cellStyle name="Comma 42" xfId="4022"/>
    <cellStyle name="Comma 43" xfId="4021"/>
    <cellStyle name="Comma 44" xfId="4020"/>
    <cellStyle name="Comma 45" xfId="4019"/>
    <cellStyle name="Comma 46" xfId="4018"/>
    <cellStyle name="Comma 47" xfId="4017"/>
    <cellStyle name="Comma 48" xfId="4016"/>
    <cellStyle name="Comma 49" xfId="4015"/>
    <cellStyle name="Comma 5" xfId="976"/>
    <cellStyle name="Comma 5 2" xfId="977"/>
    <cellStyle name="Comma 5 3" xfId="4067"/>
    <cellStyle name="Comma 50" xfId="4014"/>
    <cellStyle name="Comma 51" xfId="4013"/>
    <cellStyle name="Comma 52" xfId="4012"/>
    <cellStyle name="Comma 6" xfId="978"/>
    <cellStyle name="Comma 6 2" xfId="4066"/>
    <cellStyle name="Comma 7" xfId="979"/>
    <cellStyle name="Comma 7 2" xfId="4065"/>
    <cellStyle name="Comma 8" xfId="980"/>
    <cellStyle name="Comma 8 2" xfId="4063"/>
    <cellStyle name="Comma 9" xfId="981"/>
    <cellStyle name="Comma 9 2" xfId="4062"/>
    <cellStyle name="Comma0 - Style2" xfId="982"/>
    <cellStyle name="Currency" xfId="2" builtinId="4"/>
    <cellStyle name="Currency 10" xfId="3984"/>
    <cellStyle name="Currency 11" xfId="983"/>
    <cellStyle name="Currency 12" xfId="51"/>
    <cellStyle name="Currency 2" xfId="984"/>
    <cellStyle name="Currency 2 10" xfId="985"/>
    <cellStyle name="Currency 2 11" xfId="986"/>
    <cellStyle name="Currency 2 12" xfId="987"/>
    <cellStyle name="Currency 2 13" xfId="988"/>
    <cellStyle name="Currency 2 14" xfId="989"/>
    <cellStyle name="Currency 2 15" xfId="990"/>
    <cellStyle name="Currency 2 16" xfId="991"/>
    <cellStyle name="Currency 2 17" xfId="992"/>
    <cellStyle name="Currency 2 18" xfId="993"/>
    <cellStyle name="Currency 2 19" xfId="994"/>
    <cellStyle name="Currency 2 2" xfId="995"/>
    <cellStyle name="Currency 2 2 2" xfId="996"/>
    <cellStyle name="Currency 2 20" xfId="997"/>
    <cellStyle name="Currency 2 21" xfId="998"/>
    <cellStyle name="Currency 2 22" xfId="999"/>
    <cellStyle name="Currency 2 23" xfId="1000"/>
    <cellStyle name="Currency 2 24" xfId="1001"/>
    <cellStyle name="Currency 2 25" xfId="1002"/>
    <cellStyle name="Currency 2 26" xfId="1003"/>
    <cellStyle name="Currency 2 27" xfId="1004"/>
    <cellStyle name="Currency 2 28" xfId="1005"/>
    <cellStyle name="Currency 2 29" xfId="1006"/>
    <cellStyle name="Currency 2 3" xfId="1007"/>
    <cellStyle name="Currency 2 3 2" xfId="1008"/>
    <cellStyle name="Currency 2 30" xfId="1009"/>
    <cellStyle name="Currency 2 31" xfId="1010"/>
    <cellStyle name="Currency 2 32" xfId="1011"/>
    <cellStyle name="Currency 2 33" xfId="1012"/>
    <cellStyle name="Currency 2 34" xfId="1013"/>
    <cellStyle name="Currency 2 35" xfId="1014"/>
    <cellStyle name="Currency 2 36" xfId="1015"/>
    <cellStyle name="Currency 2 37" xfId="1016"/>
    <cellStyle name="Currency 2 38" xfId="1017"/>
    <cellStyle name="Currency 2 39" xfId="1018"/>
    <cellStyle name="Currency 2 4" xfId="1019"/>
    <cellStyle name="Currency 2 4 2" xfId="1020"/>
    <cellStyle name="Currency 2 40" xfId="1021"/>
    <cellStyle name="Currency 2 41" xfId="1022"/>
    <cellStyle name="Currency 2 42" xfId="1023"/>
    <cellStyle name="Currency 2 43" xfId="1024"/>
    <cellStyle name="Currency 2 44" xfId="1025"/>
    <cellStyle name="Currency 2 45" xfId="1026"/>
    <cellStyle name="Currency 2 46" xfId="1027"/>
    <cellStyle name="Currency 2 47" xfId="1028"/>
    <cellStyle name="Currency 2 48" xfId="1029"/>
    <cellStyle name="Currency 2 49" xfId="1030"/>
    <cellStyle name="Currency 2 5" xfId="1031"/>
    <cellStyle name="Currency 2 50" xfId="1032"/>
    <cellStyle name="Currency 2 51" xfId="1033"/>
    <cellStyle name="Currency 2 52" xfId="1034"/>
    <cellStyle name="Currency 2 53" xfId="1035"/>
    <cellStyle name="Currency 2 54" xfId="1036"/>
    <cellStyle name="Currency 2 55" xfId="1037"/>
    <cellStyle name="Currency 2 56" xfId="1038"/>
    <cellStyle name="Currency 2 57" xfId="1039"/>
    <cellStyle name="Currency 2 58" xfId="1040"/>
    <cellStyle name="Currency 2 59" xfId="1041"/>
    <cellStyle name="Currency 2 6" xfId="1042"/>
    <cellStyle name="Currency 2 60" xfId="1043"/>
    <cellStyle name="Currency 2 61" xfId="1044"/>
    <cellStyle name="Currency 2 62" xfId="1045"/>
    <cellStyle name="Currency 2 63" xfId="1046"/>
    <cellStyle name="Currency 2 64" xfId="1047"/>
    <cellStyle name="Currency 2 65" xfId="1048"/>
    <cellStyle name="Currency 2 66" xfId="1049"/>
    <cellStyle name="Currency 2 67" xfId="1050"/>
    <cellStyle name="Currency 2 68" xfId="1051"/>
    <cellStyle name="Currency 2 69" xfId="1052"/>
    <cellStyle name="Currency 2 7" xfId="1053"/>
    <cellStyle name="Currency 2 70" xfId="1054"/>
    <cellStyle name="Currency 2 71" xfId="1055"/>
    <cellStyle name="Currency 2 72" xfId="1056"/>
    <cellStyle name="Currency 2 73" xfId="1057"/>
    <cellStyle name="Currency 2 74" xfId="1058"/>
    <cellStyle name="Currency 2 75" xfId="1059"/>
    <cellStyle name="Currency 2 76" xfId="1060"/>
    <cellStyle name="Currency 2 77" xfId="4071"/>
    <cellStyle name="Currency 2 8" xfId="1061"/>
    <cellStyle name="Currency 2 9" xfId="1062"/>
    <cellStyle name="Currency 3" xfId="1063"/>
    <cellStyle name="Currency 3 2" xfId="1064"/>
    <cellStyle name="Currency 3 3" xfId="4051"/>
    <cellStyle name="Currency 4" xfId="1065"/>
    <cellStyle name="Currency 5" xfId="1066"/>
    <cellStyle name="Currency 6" xfId="1067"/>
    <cellStyle name="Currency 7" xfId="1068"/>
    <cellStyle name="Currency 8" xfId="1069"/>
    <cellStyle name="Currency 9" xfId="1070"/>
    <cellStyle name="Explanatory Text" xfId="20" builtinId="53" customBuiltin="1"/>
    <cellStyle name="Explanatory Text 10" xfId="1071"/>
    <cellStyle name="Explanatory Text 11" xfId="1072"/>
    <cellStyle name="Explanatory Text 12" xfId="1073"/>
    <cellStyle name="Explanatory Text 13" xfId="1074"/>
    <cellStyle name="Explanatory Text 13 2" xfId="1075"/>
    <cellStyle name="Explanatory Text 14" xfId="1076"/>
    <cellStyle name="Explanatory Text 15" xfId="1077"/>
    <cellStyle name="Explanatory Text 2" xfId="1078"/>
    <cellStyle name="Explanatory Text 2 10" xfId="1079"/>
    <cellStyle name="Explanatory Text 2 11" xfId="1080"/>
    <cellStyle name="Explanatory Text 2 2" xfId="1081"/>
    <cellStyle name="Explanatory Text 2 3" xfId="1082"/>
    <cellStyle name="Explanatory Text 2 4" xfId="1083"/>
    <cellStyle name="Explanatory Text 2 5" xfId="1084"/>
    <cellStyle name="Explanatory Text 2 6" xfId="1085"/>
    <cellStyle name="Explanatory Text 2 7" xfId="1086"/>
    <cellStyle name="Explanatory Text 2 8" xfId="1087"/>
    <cellStyle name="Explanatory Text 2 9" xfId="1088"/>
    <cellStyle name="Explanatory Text 3" xfId="1089"/>
    <cellStyle name="Explanatory Text 4" xfId="1090"/>
    <cellStyle name="Explanatory Text 5" xfId="1091"/>
    <cellStyle name="Explanatory Text 6" xfId="1092"/>
    <cellStyle name="Explanatory Text 7" xfId="1093"/>
    <cellStyle name="Explanatory Text 8" xfId="1094"/>
    <cellStyle name="Explanatory Text 9" xfId="1095"/>
    <cellStyle name="Fixed1 - Style1" xfId="1096"/>
    <cellStyle name="Good" xfId="10" builtinId="26" customBuiltin="1"/>
    <cellStyle name="Good 10" xfId="1097"/>
    <cellStyle name="Good 11" xfId="1098"/>
    <cellStyle name="Good 12" xfId="1099"/>
    <cellStyle name="Good 13" xfId="1100"/>
    <cellStyle name="Good 13 2" xfId="1101"/>
    <cellStyle name="Good 14" xfId="1102"/>
    <cellStyle name="Good 15" xfId="1103"/>
    <cellStyle name="Good 2" xfId="1104"/>
    <cellStyle name="Good 2 10" xfId="1105"/>
    <cellStyle name="Good 2 11" xfId="1106"/>
    <cellStyle name="Good 2 2" xfId="1107"/>
    <cellStyle name="Good 2 3" xfId="1108"/>
    <cellStyle name="Good 2 4" xfId="1109"/>
    <cellStyle name="Good 2 5" xfId="1110"/>
    <cellStyle name="Good 2 6" xfId="1111"/>
    <cellStyle name="Good 2 7" xfId="1112"/>
    <cellStyle name="Good 2 8" xfId="1113"/>
    <cellStyle name="Good 2 9" xfId="1114"/>
    <cellStyle name="Good 3" xfId="1115"/>
    <cellStyle name="Good 4" xfId="1116"/>
    <cellStyle name="Good 5" xfId="1117"/>
    <cellStyle name="Good 6" xfId="1118"/>
    <cellStyle name="Good 7" xfId="1119"/>
    <cellStyle name="Good 8" xfId="1120"/>
    <cellStyle name="Good 9" xfId="1121"/>
    <cellStyle name="Heading 1" xfId="6" builtinId="16" customBuiltin="1"/>
    <cellStyle name="Heading 1 10" xfId="1122"/>
    <cellStyle name="Heading 1 11" xfId="1123"/>
    <cellStyle name="Heading 1 12" xfId="1124"/>
    <cellStyle name="Heading 1 13" xfId="1125"/>
    <cellStyle name="Heading 1 13 2" xfId="1126"/>
    <cellStyle name="Heading 1 14" xfId="1127"/>
    <cellStyle name="Heading 1 15" xfId="1128"/>
    <cellStyle name="Heading 1 2" xfId="1129"/>
    <cellStyle name="Heading 1 2 10" xfId="1130"/>
    <cellStyle name="Heading 1 2 11" xfId="1131"/>
    <cellStyle name="Heading 1 2 12" xfId="1132"/>
    <cellStyle name="Heading 1 2 2" xfId="1133"/>
    <cellStyle name="Heading 1 2 3" xfId="1134"/>
    <cellStyle name="Heading 1 2 4" xfId="1135"/>
    <cellStyle name="Heading 1 2 5" xfId="1136"/>
    <cellStyle name="Heading 1 2 6" xfId="1137"/>
    <cellStyle name="Heading 1 2 7" xfId="1138"/>
    <cellStyle name="Heading 1 2 8" xfId="1139"/>
    <cellStyle name="Heading 1 2 9" xfId="1140"/>
    <cellStyle name="Heading 1 3" xfId="1141"/>
    <cellStyle name="Heading 1 4" xfId="1142"/>
    <cellStyle name="Heading 1 5" xfId="1143"/>
    <cellStyle name="Heading 1 6" xfId="1144"/>
    <cellStyle name="Heading 1 7" xfId="1145"/>
    <cellStyle name="Heading 1 8" xfId="1146"/>
    <cellStyle name="Heading 1 9" xfId="1147"/>
    <cellStyle name="Heading 2" xfId="7" builtinId="17" customBuiltin="1"/>
    <cellStyle name="Heading 2 10" xfId="1148"/>
    <cellStyle name="Heading 2 11" xfId="1149"/>
    <cellStyle name="Heading 2 12" xfId="1150"/>
    <cellStyle name="Heading 2 13" xfId="1151"/>
    <cellStyle name="Heading 2 13 2" xfId="1152"/>
    <cellStyle name="Heading 2 14" xfId="1153"/>
    <cellStyle name="Heading 2 15" xfId="1154"/>
    <cellStyle name="Heading 2 2" xfId="1155"/>
    <cellStyle name="Heading 2 2 10" xfId="1156"/>
    <cellStyle name="Heading 2 2 11" xfId="1157"/>
    <cellStyle name="Heading 2 2 12" xfId="1158"/>
    <cellStyle name="Heading 2 2 2" xfId="1159"/>
    <cellStyle name="Heading 2 2 3" xfId="1160"/>
    <cellStyle name="Heading 2 2 4" xfId="1161"/>
    <cellStyle name="Heading 2 2 5" xfId="1162"/>
    <cellStyle name="Heading 2 2 6" xfId="1163"/>
    <cellStyle name="Heading 2 2 7" xfId="1164"/>
    <cellStyle name="Heading 2 2 8" xfId="1165"/>
    <cellStyle name="Heading 2 2 9" xfId="1166"/>
    <cellStyle name="Heading 2 3" xfId="1167"/>
    <cellStyle name="Heading 2 4" xfId="1168"/>
    <cellStyle name="Heading 2 5" xfId="1169"/>
    <cellStyle name="Heading 2 6" xfId="1170"/>
    <cellStyle name="Heading 2 7" xfId="1171"/>
    <cellStyle name="Heading 2 8" xfId="1172"/>
    <cellStyle name="Heading 2 9" xfId="1173"/>
    <cellStyle name="Heading 3" xfId="8" builtinId="18" customBuiltin="1"/>
    <cellStyle name="Heading 3 10" xfId="1174"/>
    <cellStyle name="Heading 3 11" xfId="1175"/>
    <cellStyle name="Heading 3 12" xfId="1176"/>
    <cellStyle name="Heading 3 13" xfId="1177"/>
    <cellStyle name="Heading 3 13 2" xfId="1178"/>
    <cellStyle name="Heading 3 14" xfId="1179"/>
    <cellStyle name="Heading 3 15" xfId="1180"/>
    <cellStyle name="Heading 3 2" xfId="1181"/>
    <cellStyle name="Heading 3 2 10" xfId="1182"/>
    <cellStyle name="Heading 3 2 11" xfId="1183"/>
    <cellStyle name="Heading 3 2 12" xfId="1184"/>
    <cellStyle name="Heading 3 2 2" xfId="1185"/>
    <cellStyle name="Heading 3 2 3" xfId="1186"/>
    <cellStyle name="Heading 3 2 4" xfId="1187"/>
    <cellStyle name="Heading 3 2 5" xfId="1188"/>
    <cellStyle name="Heading 3 2 6" xfId="1189"/>
    <cellStyle name="Heading 3 2 7" xfId="1190"/>
    <cellStyle name="Heading 3 2 8" xfId="1191"/>
    <cellStyle name="Heading 3 2 9" xfId="1192"/>
    <cellStyle name="Heading 3 3" xfId="1193"/>
    <cellStyle name="Heading 3 4" xfId="1194"/>
    <cellStyle name="Heading 3 5" xfId="1195"/>
    <cellStyle name="Heading 3 6" xfId="1196"/>
    <cellStyle name="Heading 3 7" xfId="1197"/>
    <cellStyle name="Heading 3 8" xfId="1198"/>
    <cellStyle name="Heading 3 9" xfId="1199"/>
    <cellStyle name="Heading 4" xfId="9" builtinId="19" customBuiltin="1"/>
    <cellStyle name="Heading 4 10" xfId="1200"/>
    <cellStyle name="Heading 4 11" xfId="1201"/>
    <cellStyle name="Heading 4 12" xfId="1202"/>
    <cellStyle name="Heading 4 13" xfId="1203"/>
    <cellStyle name="Heading 4 13 2" xfId="1204"/>
    <cellStyle name="Heading 4 14" xfId="1205"/>
    <cellStyle name="Heading 4 15" xfId="1206"/>
    <cellStyle name="Heading 4 2" xfId="1207"/>
    <cellStyle name="Heading 4 2 10" xfId="1208"/>
    <cellStyle name="Heading 4 2 11" xfId="1209"/>
    <cellStyle name="Heading 4 2 12" xfId="1210"/>
    <cellStyle name="Heading 4 2 2" xfId="1211"/>
    <cellStyle name="Heading 4 2 3" xfId="1212"/>
    <cellStyle name="Heading 4 2 4" xfId="1213"/>
    <cellStyle name="Heading 4 2 5" xfId="1214"/>
    <cellStyle name="Heading 4 2 6" xfId="1215"/>
    <cellStyle name="Heading 4 2 7" xfId="1216"/>
    <cellStyle name="Heading 4 2 8" xfId="1217"/>
    <cellStyle name="Heading 4 2 9" xfId="1218"/>
    <cellStyle name="Heading 4 3" xfId="1219"/>
    <cellStyle name="Heading 4 4" xfId="1220"/>
    <cellStyle name="Heading 4 5" xfId="1221"/>
    <cellStyle name="Heading 4 6" xfId="1222"/>
    <cellStyle name="Heading 4 7" xfId="1223"/>
    <cellStyle name="Heading 4 8" xfId="1224"/>
    <cellStyle name="Heading 4 9" xfId="1225"/>
    <cellStyle name="Hyperlink" xfId="3" builtinId="8"/>
    <cellStyle name="Input" xfId="13" builtinId="20" customBuiltin="1"/>
    <cellStyle name="Input 10" xfId="1226"/>
    <cellStyle name="Input 11" xfId="1227"/>
    <cellStyle name="Input 12" xfId="1228"/>
    <cellStyle name="Input 13" xfId="1229"/>
    <cellStyle name="Input 13 2" xfId="1230"/>
    <cellStyle name="Input 14" xfId="1231"/>
    <cellStyle name="Input 15" xfId="1232"/>
    <cellStyle name="Input 16" xfId="49"/>
    <cellStyle name="Input 2" xfId="1233"/>
    <cellStyle name="Input 2 10" xfId="1234"/>
    <cellStyle name="Input 2 11" xfId="1235"/>
    <cellStyle name="Input 2 12" xfId="4073"/>
    <cellStyle name="Input 2 2" xfId="1236"/>
    <cellStyle name="Input 2 3" xfId="1237"/>
    <cellStyle name="Input 2 4" xfId="1238"/>
    <cellStyle name="Input 2 5" xfId="1239"/>
    <cellStyle name="Input 2 6" xfId="1240"/>
    <cellStyle name="Input 2 7" xfId="1241"/>
    <cellStyle name="Input 2 8" xfId="1242"/>
    <cellStyle name="Input 2 9" xfId="1243"/>
    <cellStyle name="Input 3" xfId="1244"/>
    <cellStyle name="Input 3 2" xfId="4050"/>
    <cellStyle name="Input 4" xfId="1245"/>
    <cellStyle name="Input 5" xfId="1246"/>
    <cellStyle name="Input 6" xfId="1247"/>
    <cellStyle name="Input 7" xfId="1248"/>
    <cellStyle name="Input 8" xfId="1249"/>
    <cellStyle name="Input 9" xfId="1250"/>
    <cellStyle name="Linked Cell" xfId="16" builtinId="24" customBuiltin="1"/>
    <cellStyle name="Linked Cell 10" xfId="1251"/>
    <cellStyle name="Linked Cell 11" xfId="1252"/>
    <cellStyle name="Linked Cell 12" xfId="1253"/>
    <cellStyle name="Linked Cell 13" xfId="1254"/>
    <cellStyle name="Linked Cell 13 2" xfId="1255"/>
    <cellStyle name="Linked Cell 14" xfId="1256"/>
    <cellStyle name="Linked Cell 15" xfId="1257"/>
    <cellStyle name="Linked Cell 2" xfId="1258"/>
    <cellStyle name="Linked Cell 2 10" xfId="1259"/>
    <cellStyle name="Linked Cell 2 11" xfId="1260"/>
    <cellStyle name="Linked Cell 2 2" xfId="1261"/>
    <cellStyle name="Linked Cell 2 3" xfId="1262"/>
    <cellStyle name="Linked Cell 2 4" xfId="1263"/>
    <cellStyle name="Linked Cell 2 5" xfId="1264"/>
    <cellStyle name="Linked Cell 2 6" xfId="1265"/>
    <cellStyle name="Linked Cell 2 7" xfId="1266"/>
    <cellStyle name="Linked Cell 2 8" xfId="1267"/>
    <cellStyle name="Linked Cell 2 9" xfId="1268"/>
    <cellStyle name="Linked Cell 3" xfId="1269"/>
    <cellStyle name="Linked Cell 4" xfId="1270"/>
    <cellStyle name="Linked Cell 5" xfId="1271"/>
    <cellStyle name="Linked Cell 6" xfId="1272"/>
    <cellStyle name="Linked Cell 7" xfId="1273"/>
    <cellStyle name="Linked Cell 8" xfId="1274"/>
    <cellStyle name="Linked Cell 9" xfId="1275"/>
    <cellStyle name="Neutral" xfId="12" builtinId="28" customBuiltin="1"/>
    <cellStyle name="Neutral 10" xfId="1276"/>
    <cellStyle name="Neutral 11" xfId="1277"/>
    <cellStyle name="Neutral 12" xfId="1278"/>
    <cellStyle name="Neutral 13" xfId="1279"/>
    <cellStyle name="Neutral 13 2" xfId="1280"/>
    <cellStyle name="Neutral 14" xfId="1281"/>
    <cellStyle name="Neutral 15" xfId="1282"/>
    <cellStyle name="Neutral 2" xfId="1283"/>
    <cellStyle name="Neutral 2 10" xfId="1284"/>
    <cellStyle name="Neutral 2 11" xfId="1285"/>
    <cellStyle name="Neutral 2 12" xfId="1286"/>
    <cellStyle name="Neutral 2 2" xfId="1287"/>
    <cellStyle name="Neutral 2 3" xfId="1288"/>
    <cellStyle name="Neutral 2 4" xfId="1289"/>
    <cellStyle name="Neutral 2 5" xfId="1290"/>
    <cellStyle name="Neutral 2 6" xfId="1291"/>
    <cellStyle name="Neutral 2 7" xfId="1292"/>
    <cellStyle name="Neutral 2 8" xfId="1293"/>
    <cellStyle name="Neutral 2 9" xfId="1294"/>
    <cellStyle name="Neutral 3" xfId="1295"/>
    <cellStyle name="Neutral 4" xfId="1296"/>
    <cellStyle name="Neutral 5" xfId="1297"/>
    <cellStyle name="Neutral 6" xfId="1298"/>
    <cellStyle name="Neutral 7" xfId="1299"/>
    <cellStyle name="Neutral 8" xfId="1300"/>
    <cellStyle name="Neutral 9" xfId="1301"/>
    <cellStyle name="Normal" xfId="0" builtinId="0"/>
    <cellStyle name="Normal 10" xfId="1302"/>
    <cellStyle name="Normal 10 10" xfId="1303"/>
    <cellStyle name="Normal 10 10 2" xfId="1304"/>
    <cellStyle name="Normal 10 10 2 2" xfId="1305"/>
    <cellStyle name="Normal 10 10 3" xfId="1306"/>
    <cellStyle name="Normal 10 11" xfId="1307"/>
    <cellStyle name="Normal 10 11 2" xfId="1308"/>
    <cellStyle name="Normal 10 11 2 2" xfId="1309"/>
    <cellStyle name="Normal 10 11 3" xfId="1310"/>
    <cellStyle name="Normal 10 12" xfId="1311"/>
    <cellStyle name="Normal 10 12 2" xfId="1312"/>
    <cellStyle name="Normal 10 12 2 2" xfId="1313"/>
    <cellStyle name="Normal 10 12 3" xfId="1314"/>
    <cellStyle name="Normal 10 13" xfId="1315"/>
    <cellStyle name="Normal 10 13 2" xfId="1316"/>
    <cellStyle name="Normal 10 13 2 2" xfId="1317"/>
    <cellStyle name="Normal 10 13 3" xfId="1318"/>
    <cellStyle name="Normal 10 14" xfId="1319"/>
    <cellStyle name="Normal 10 14 2" xfId="1320"/>
    <cellStyle name="Normal 10 14 2 2" xfId="1321"/>
    <cellStyle name="Normal 10 14 3" xfId="1322"/>
    <cellStyle name="Normal 10 15" xfId="1323"/>
    <cellStyle name="Normal 10 15 2" xfId="1324"/>
    <cellStyle name="Normal 10 15 2 2" xfId="1325"/>
    <cellStyle name="Normal 10 15 3" xfId="1326"/>
    <cellStyle name="Normal 10 16" xfId="1327"/>
    <cellStyle name="Normal 10 16 2" xfId="1328"/>
    <cellStyle name="Normal 10 16 2 2" xfId="1329"/>
    <cellStyle name="Normal 10 16 3" xfId="1330"/>
    <cellStyle name="Normal 10 17" xfId="1331"/>
    <cellStyle name="Normal 10 17 2" xfId="1332"/>
    <cellStyle name="Normal 10 17 2 2" xfId="1333"/>
    <cellStyle name="Normal 10 17 3" xfId="1334"/>
    <cellStyle name="Normal 10 18" xfId="1335"/>
    <cellStyle name="Normal 10 18 2" xfId="1336"/>
    <cellStyle name="Normal 10 18 2 2" xfId="1337"/>
    <cellStyle name="Normal 10 18 3" xfId="1338"/>
    <cellStyle name="Normal 10 19" xfId="1339"/>
    <cellStyle name="Normal 10 19 2" xfId="1340"/>
    <cellStyle name="Normal 10 19 2 2" xfId="1341"/>
    <cellStyle name="Normal 10 19 3" xfId="1342"/>
    <cellStyle name="Normal 10 2" xfId="1343"/>
    <cellStyle name="Normal 10 2 10" xfId="1344"/>
    <cellStyle name="Normal 10 2 10 2" xfId="1345"/>
    <cellStyle name="Normal 10 2 10 2 2" xfId="1346"/>
    <cellStyle name="Normal 10 2 10 3" xfId="1347"/>
    <cellStyle name="Normal 10 2 11" xfId="1348"/>
    <cellStyle name="Normal 10 2 11 2" xfId="1349"/>
    <cellStyle name="Normal 10 2 11 2 2" xfId="1350"/>
    <cellStyle name="Normal 10 2 11 3" xfId="1351"/>
    <cellStyle name="Normal 10 2 12" xfId="1352"/>
    <cellStyle name="Normal 10 2 12 2" xfId="1353"/>
    <cellStyle name="Normal 10 2 12 2 2" xfId="1354"/>
    <cellStyle name="Normal 10 2 12 3" xfId="1355"/>
    <cellStyle name="Normal 10 2 13" xfId="1356"/>
    <cellStyle name="Normal 10 2 13 2" xfId="1357"/>
    <cellStyle name="Normal 10 2 13 2 2" xfId="1358"/>
    <cellStyle name="Normal 10 2 13 3" xfId="1359"/>
    <cellStyle name="Normal 10 2 14" xfId="1360"/>
    <cellStyle name="Normal 10 2 14 2" xfId="1361"/>
    <cellStyle name="Normal 10 2 14 2 2" xfId="1362"/>
    <cellStyle name="Normal 10 2 14 3" xfId="1363"/>
    <cellStyle name="Normal 10 2 15" xfId="1364"/>
    <cellStyle name="Normal 10 2 15 2" xfId="1365"/>
    <cellStyle name="Normal 10 2 15 2 2" xfId="1366"/>
    <cellStyle name="Normal 10 2 15 3" xfId="1367"/>
    <cellStyle name="Normal 10 2 16" xfId="1368"/>
    <cellStyle name="Normal 10 2 16 2" xfId="1369"/>
    <cellStyle name="Normal 10 2 16 2 2" xfId="1370"/>
    <cellStyle name="Normal 10 2 16 3" xfId="1371"/>
    <cellStyle name="Normal 10 2 17" xfId="1372"/>
    <cellStyle name="Normal 10 2 17 2" xfId="1373"/>
    <cellStyle name="Normal 10 2 17 2 2" xfId="1374"/>
    <cellStyle name="Normal 10 2 17 3" xfId="1375"/>
    <cellStyle name="Normal 10 2 18" xfId="1376"/>
    <cellStyle name="Normal 10 2 18 2" xfId="1377"/>
    <cellStyle name="Normal 10 2 18 2 2" xfId="1378"/>
    <cellStyle name="Normal 10 2 18 3" xfId="1379"/>
    <cellStyle name="Normal 10 2 19" xfId="1380"/>
    <cellStyle name="Normal 10 2 19 2" xfId="1381"/>
    <cellStyle name="Normal 10 2 2" xfId="1382"/>
    <cellStyle name="Normal 10 2 2 2" xfId="1383"/>
    <cellStyle name="Normal 10 2 2 2 2" xfId="1384"/>
    <cellStyle name="Normal 10 2 2 3" xfId="1385"/>
    <cellStyle name="Normal 10 2 20" xfId="1386"/>
    <cellStyle name="Normal 10 2 3" xfId="1387"/>
    <cellStyle name="Normal 10 2 3 2" xfId="1388"/>
    <cellStyle name="Normal 10 2 3 2 2" xfId="1389"/>
    <cellStyle name="Normal 10 2 3 3" xfId="1390"/>
    <cellStyle name="Normal 10 2 4" xfId="1391"/>
    <cellStyle name="Normal 10 2 4 2" xfId="1392"/>
    <cellStyle name="Normal 10 2 4 2 2" xfId="1393"/>
    <cellStyle name="Normal 10 2 4 3" xfId="1394"/>
    <cellStyle name="Normal 10 2 5" xfId="1395"/>
    <cellStyle name="Normal 10 2 5 2" xfId="1396"/>
    <cellStyle name="Normal 10 2 5 2 2" xfId="1397"/>
    <cellStyle name="Normal 10 2 5 3" xfId="1398"/>
    <cellStyle name="Normal 10 2 6" xfId="1399"/>
    <cellStyle name="Normal 10 2 6 2" xfId="1400"/>
    <cellStyle name="Normal 10 2 6 2 2" xfId="1401"/>
    <cellStyle name="Normal 10 2 6 3" xfId="1402"/>
    <cellStyle name="Normal 10 2 7" xfId="1403"/>
    <cellStyle name="Normal 10 2 7 2" xfId="1404"/>
    <cellStyle name="Normal 10 2 7 2 2" xfId="1405"/>
    <cellStyle name="Normal 10 2 7 3" xfId="1406"/>
    <cellStyle name="Normal 10 2 8" xfId="1407"/>
    <cellStyle name="Normal 10 2 8 2" xfId="1408"/>
    <cellStyle name="Normal 10 2 8 2 2" xfId="1409"/>
    <cellStyle name="Normal 10 2 8 3" xfId="1410"/>
    <cellStyle name="Normal 10 2 9" xfId="1411"/>
    <cellStyle name="Normal 10 2 9 2" xfId="1412"/>
    <cellStyle name="Normal 10 2 9 2 2" xfId="1413"/>
    <cellStyle name="Normal 10 2 9 3" xfId="1414"/>
    <cellStyle name="Normal 10 20" xfId="1415"/>
    <cellStyle name="Normal 10 20 2" xfId="1416"/>
    <cellStyle name="Normal 10 20 2 2" xfId="1417"/>
    <cellStyle name="Normal 10 20 3" xfId="1418"/>
    <cellStyle name="Normal 10 21" xfId="1419"/>
    <cellStyle name="Normal 10 21 2" xfId="1420"/>
    <cellStyle name="Normal 10 21 2 2" xfId="1421"/>
    <cellStyle name="Normal 10 21 3" xfId="1422"/>
    <cellStyle name="Normal 10 22" xfId="1423"/>
    <cellStyle name="Normal 10 22 2" xfId="1424"/>
    <cellStyle name="Normal 10 22 2 2" xfId="1425"/>
    <cellStyle name="Normal 10 22 3" xfId="1426"/>
    <cellStyle name="Normal 10 23" xfId="1427"/>
    <cellStyle name="Normal 10 23 2" xfId="1428"/>
    <cellStyle name="Normal 10 23 2 2" xfId="1429"/>
    <cellStyle name="Normal 10 23 3" xfId="1430"/>
    <cellStyle name="Normal 10 24" xfId="1431"/>
    <cellStyle name="Normal 10 24 2" xfId="1432"/>
    <cellStyle name="Normal 10 24 2 2" xfId="1433"/>
    <cellStyle name="Normal 10 24 3" xfId="1434"/>
    <cellStyle name="Normal 10 25" xfId="1435"/>
    <cellStyle name="Normal 10 25 2" xfId="1436"/>
    <cellStyle name="Normal 10 25 2 2" xfId="1437"/>
    <cellStyle name="Normal 10 25 3" xfId="1438"/>
    <cellStyle name="Normal 10 26" xfId="1439"/>
    <cellStyle name="Normal 10 26 2" xfId="1440"/>
    <cellStyle name="Normal 10 26 2 2" xfId="1441"/>
    <cellStyle name="Normal 10 26 3" xfId="1442"/>
    <cellStyle name="Normal 10 27" xfId="1443"/>
    <cellStyle name="Normal 10 27 2" xfId="1444"/>
    <cellStyle name="Normal 10 28" xfId="1445"/>
    <cellStyle name="Normal 10 3" xfId="1446"/>
    <cellStyle name="Normal 10 3 10" xfId="1447"/>
    <cellStyle name="Normal 10 3 10 2" xfId="1448"/>
    <cellStyle name="Normal 10 3 10 2 2" xfId="1449"/>
    <cellStyle name="Normal 10 3 10 3" xfId="1450"/>
    <cellStyle name="Normal 10 3 11" xfId="1451"/>
    <cellStyle name="Normal 10 3 11 2" xfId="1452"/>
    <cellStyle name="Normal 10 3 11 2 2" xfId="1453"/>
    <cellStyle name="Normal 10 3 11 3" xfId="1454"/>
    <cellStyle name="Normal 10 3 12" xfId="1455"/>
    <cellStyle name="Normal 10 3 12 2" xfId="1456"/>
    <cellStyle name="Normal 10 3 12 2 2" xfId="1457"/>
    <cellStyle name="Normal 10 3 12 3" xfId="1458"/>
    <cellStyle name="Normal 10 3 13" xfId="1459"/>
    <cellStyle name="Normal 10 3 13 2" xfId="1460"/>
    <cellStyle name="Normal 10 3 13 2 2" xfId="1461"/>
    <cellStyle name="Normal 10 3 13 3" xfId="1462"/>
    <cellStyle name="Normal 10 3 14" xfId="1463"/>
    <cellStyle name="Normal 10 3 14 2" xfId="1464"/>
    <cellStyle name="Normal 10 3 14 2 2" xfId="1465"/>
    <cellStyle name="Normal 10 3 14 3" xfId="1466"/>
    <cellStyle name="Normal 10 3 15" xfId="1467"/>
    <cellStyle name="Normal 10 3 15 2" xfId="1468"/>
    <cellStyle name="Normal 10 3 15 2 2" xfId="1469"/>
    <cellStyle name="Normal 10 3 15 3" xfId="1470"/>
    <cellStyle name="Normal 10 3 16" xfId="1471"/>
    <cellStyle name="Normal 10 3 16 2" xfId="1472"/>
    <cellStyle name="Normal 10 3 16 2 2" xfId="1473"/>
    <cellStyle name="Normal 10 3 16 3" xfId="1474"/>
    <cellStyle name="Normal 10 3 17" xfId="1475"/>
    <cellStyle name="Normal 10 3 17 2" xfId="1476"/>
    <cellStyle name="Normal 10 3 17 2 2" xfId="1477"/>
    <cellStyle name="Normal 10 3 17 3" xfId="1478"/>
    <cellStyle name="Normal 10 3 18" xfId="1479"/>
    <cellStyle name="Normal 10 3 18 2" xfId="1480"/>
    <cellStyle name="Normal 10 3 18 2 2" xfId="1481"/>
    <cellStyle name="Normal 10 3 18 3" xfId="1482"/>
    <cellStyle name="Normal 10 3 19" xfId="1483"/>
    <cellStyle name="Normal 10 3 19 2" xfId="1484"/>
    <cellStyle name="Normal 10 3 2" xfId="1485"/>
    <cellStyle name="Normal 10 3 2 2" xfId="1486"/>
    <cellStyle name="Normal 10 3 2 2 2" xfId="1487"/>
    <cellStyle name="Normal 10 3 2 3" xfId="1488"/>
    <cellStyle name="Normal 10 3 20" xfId="1489"/>
    <cellStyle name="Normal 10 3 3" xfId="1490"/>
    <cellStyle name="Normal 10 3 3 2" xfId="1491"/>
    <cellStyle name="Normal 10 3 3 2 2" xfId="1492"/>
    <cellStyle name="Normal 10 3 3 3" xfId="1493"/>
    <cellStyle name="Normal 10 3 4" xfId="1494"/>
    <cellStyle name="Normal 10 3 4 2" xfId="1495"/>
    <cellStyle name="Normal 10 3 4 2 2" xfId="1496"/>
    <cellStyle name="Normal 10 3 4 3" xfId="1497"/>
    <cellStyle name="Normal 10 3 5" xfId="1498"/>
    <cellStyle name="Normal 10 3 5 2" xfId="1499"/>
    <cellStyle name="Normal 10 3 5 2 2" xfId="1500"/>
    <cellStyle name="Normal 10 3 5 3" xfId="1501"/>
    <cellStyle name="Normal 10 3 6" xfId="1502"/>
    <cellStyle name="Normal 10 3 6 2" xfId="1503"/>
    <cellStyle name="Normal 10 3 6 2 2" xfId="1504"/>
    <cellStyle name="Normal 10 3 6 3" xfId="1505"/>
    <cellStyle name="Normal 10 3 7" xfId="1506"/>
    <cellStyle name="Normal 10 3 7 2" xfId="1507"/>
    <cellStyle name="Normal 10 3 7 2 2" xfId="1508"/>
    <cellStyle name="Normal 10 3 7 3" xfId="1509"/>
    <cellStyle name="Normal 10 3 8" xfId="1510"/>
    <cellStyle name="Normal 10 3 8 2" xfId="1511"/>
    <cellStyle name="Normal 10 3 8 2 2" xfId="1512"/>
    <cellStyle name="Normal 10 3 8 3" xfId="1513"/>
    <cellStyle name="Normal 10 3 9" xfId="1514"/>
    <cellStyle name="Normal 10 3 9 2" xfId="1515"/>
    <cellStyle name="Normal 10 3 9 2 2" xfId="1516"/>
    <cellStyle name="Normal 10 3 9 3" xfId="1517"/>
    <cellStyle name="Normal 10 4" xfId="1518"/>
    <cellStyle name="Normal 10 4 10" xfId="1519"/>
    <cellStyle name="Normal 10 4 10 2" xfId="1520"/>
    <cellStyle name="Normal 10 4 10 2 2" xfId="1521"/>
    <cellStyle name="Normal 10 4 10 3" xfId="1522"/>
    <cellStyle name="Normal 10 4 11" xfId="1523"/>
    <cellStyle name="Normal 10 4 11 2" xfId="1524"/>
    <cellStyle name="Normal 10 4 11 2 2" xfId="1525"/>
    <cellStyle name="Normal 10 4 11 3" xfId="1526"/>
    <cellStyle name="Normal 10 4 12" xfId="1527"/>
    <cellStyle name="Normal 10 4 12 2" xfId="1528"/>
    <cellStyle name="Normal 10 4 12 2 2" xfId="1529"/>
    <cellStyle name="Normal 10 4 12 3" xfId="1530"/>
    <cellStyle name="Normal 10 4 13" xfId="1531"/>
    <cellStyle name="Normal 10 4 13 2" xfId="1532"/>
    <cellStyle name="Normal 10 4 13 2 2" xfId="1533"/>
    <cellStyle name="Normal 10 4 13 3" xfId="1534"/>
    <cellStyle name="Normal 10 4 14" xfId="1535"/>
    <cellStyle name="Normal 10 4 14 2" xfId="1536"/>
    <cellStyle name="Normal 10 4 14 2 2" xfId="1537"/>
    <cellStyle name="Normal 10 4 14 3" xfId="1538"/>
    <cellStyle name="Normal 10 4 15" xfId="1539"/>
    <cellStyle name="Normal 10 4 15 2" xfId="1540"/>
    <cellStyle name="Normal 10 4 15 2 2" xfId="1541"/>
    <cellStyle name="Normal 10 4 15 3" xfId="1542"/>
    <cellStyle name="Normal 10 4 16" xfId="1543"/>
    <cellStyle name="Normal 10 4 16 2" xfId="1544"/>
    <cellStyle name="Normal 10 4 16 2 2" xfId="1545"/>
    <cellStyle name="Normal 10 4 16 3" xfId="1546"/>
    <cellStyle name="Normal 10 4 17" xfId="1547"/>
    <cellStyle name="Normal 10 4 17 2" xfId="1548"/>
    <cellStyle name="Normal 10 4 17 2 2" xfId="1549"/>
    <cellStyle name="Normal 10 4 17 3" xfId="1550"/>
    <cellStyle name="Normal 10 4 18" xfId="1551"/>
    <cellStyle name="Normal 10 4 18 2" xfId="1552"/>
    <cellStyle name="Normal 10 4 18 2 2" xfId="1553"/>
    <cellStyle name="Normal 10 4 18 3" xfId="1554"/>
    <cellStyle name="Normal 10 4 19" xfId="1555"/>
    <cellStyle name="Normal 10 4 19 2" xfId="1556"/>
    <cellStyle name="Normal 10 4 2" xfId="1557"/>
    <cellStyle name="Normal 10 4 2 2" xfId="1558"/>
    <cellStyle name="Normal 10 4 2 2 2" xfId="1559"/>
    <cellStyle name="Normal 10 4 2 3" xfId="1560"/>
    <cellStyle name="Normal 10 4 20" xfId="1561"/>
    <cellStyle name="Normal 10 4 3" xfId="1562"/>
    <cellStyle name="Normal 10 4 3 2" xfId="1563"/>
    <cellStyle name="Normal 10 4 3 2 2" xfId="1564"/>
    <cellStyle name="Normal 10 4 3 3" xfId="1565"/>
    <cellStyle name="Normal 10 4 4" xfId="1566"/>
    <cellStyle name="Normal 10 4 4 2" xfId="1567"/>
    <cellStyle name="Normal 10 4 4 2 2" xfId="1568"/>
    <cellStyle name="Normal 10 4 4 3" xfId="1569"/>
    <cellStyle name="Normal 10 4 5" xfId="1570"/>
    <cellStyle name="Normal 10 4 5 2" xfId="1571"/>
    <cellStyle name="Normal 10 4 5 2 2" xfId="1572"/>
    <cellStyle name="Normal 10 4 5 3" xfId="1573"/>
    <cellStyle name="Normal 10 4 6" xfId="1574"/>
    <cellStyle name="Normal 10 4 6 2" xfId="1575"/>
    <cellStyle name="Normal 10 4 6 2 2" xfId="1576"/>
    <cellStyle name="Normal 10 4 6 3" xfId="1577"/>
    <cellStyle name="Normal 10 4 7" xfId="1578"/>
    <cellStyle name="Normal 10 4 7 2" xfId="1579"/>
    <cellStyle name="Normal 10 4 7 2 2" xfId="1580"/>
    <cellStyle name="Normal 10 4 7 3" xfId="1581"/>
    <cellStyle name="Normal 10 4 8" xfId="1582"/>
    <cellStyle name="Normal 10 4 8 2" xfId="1583"/>
    <cellStyle name="Normal 10 4 8 2 2" xfId="1584"/>
    <cellStyle name="Normal 10 4 8 3" xfId="1585"/>
    <cellStyle name="Normal 10 4 9" xfId="1586"/>
    <cellStyle name="Normal 10 4 9 2" xfId="1587"/>
    <cellStyle name="Normal 10 4 9 2 2" xfId="1588"/>
    <cellStyle name="Normal 10 4 9 3" xfId="1589"/>
    <cellStyle name="Normal 10 5" xfId="1590"/>
    <cellStyle name="Normal 10 5 10" xfId="1591"/>
    <cellStyle name="Normal 10 5 10 2" xfId="1592"/>
    <cellStyle name="Normal 10 5 10 2 2" xfId="1593"/>
    <cellStyle name="Normal 10 5 10 3" xfId="1594"/>
    <cellStyle name="Normal 10 5 11" xfId="1595"/>
    <cellStyle name="Normal 10 5 11 2" xfId="1596"/>
    <cellStyle name="Normal 10 5 11 2 2" xfId="1597"/>
    <cellStyle name="Normal 10 5 11 3" xfId="1598"/>
    <cellStyle name="Normal 10 5 12" xfId="1599"/>
    <cellStyle name="Normal 10 5 12 2" xfId="1600"/>
    <cellStyle name="Normal 10 5 12 2 2" xfId="1601"/>
    <cellStyle name="Normal 10 5 12 3" xfId="1602"/>
    <cellStyle name="Normal 10 5 13" xfId="1603"/>
    <cellStyle name="Normal 10 5 13 2" xfId="1604"/>
    <cellStyle name="Normal 10 5 13 2 2" xfId="1605"/>
    <cellStyle name="Normal 10 5 13 3" xfId="1606"/>
    <cellStyle name="Normal 10 5 14" xfId="1607"/>
    <cellStyle name="Normal 10 5 14 2" xfId="1608"/>
    <cellStyle name="Normal 10 5 14 2 2" xfId="1609"/>
    <cellStyle name="Normal 10 5 14 3" xfId="1610"/>
    <cellStyle name="Normal 10 5 15" xfId="1611"/>
    <cellStyle name="Normal 10 5 15 2" xfId="1612"/>
    <cellStyle name="Normal 10 5 15 2 2" xfId="1613"/>
    <cellStyle name="Normal 10 5 15 3" xfId="1614"/>
    <cellStyle name="Normal 10 5 16" xfId="1615"/>
    <cellStyle name="Normal 10 5 16 2" xfId="1616"/>
    <cellStyle name="Normal 10 5 16 2 2" xfId="1617"/>
    <cellStyle name="Normal 10 5 16 3" xfId="1618"/>
    <cellStyle name="Normal 10 5 17" xfId="1619"/>
    <cellStyle name="Normal 10 5 17 2" xfId="1620"/>
    <cellStyle name="Normal 10 5 17 2 2" xfId="1621"/>
    <cellStyle name="Normal 10 5 17 3" xfId="1622"/>
    <cellStyle name="Normal 10 5 18" xfId="1623"/>
    <cellStyle name="Normal 10 5 18 2" xfId="1624"/>
    <cellStyle name="Normal 10 5 18 2 2" xfId="1625"/>
    <cellStyle name="Normal 10 5 18 3" xfId="1626"/>
    <cellStyle name="Normal 10 5 19" xfId="1627"/>
    <cellStyle name="Normal 10 5 19 2" xfId="1628"/>
    <cellStyle name="Normal 10 5 2" xfId="1629"/>
    <cellStyle name="Normal 10 5 2 2" xfId="1630"/>
    <cellStyle name="Normal 10 5 2 2 2" xfId="1631"/>
    <cellStyle name="Normal 10 5 2 3" xfId="1632"/>
    <cellStyle name="Normal 10 5 20" xfId="1633"/>
    <cellStyle name="Normal 10 5 3" xfId="1634"/>
    <cellStyle name="Normal 10 5 3 2" xfId="1635"/>
    <cellStyle name="Normal 10 5 3 2 2" xfId="1636"/>
    <cellStyle name="Normal 10 5 3 3" xfId="1637"/>
    <cellStyle name="Normal 10 5 4" xfId="1638"/>
    <cellStyle name="Normal 10 5 4 2" xfId="1639"/>
    <cellStyle name="Normal 10 5 4 2 2" xfId="1640"/>
    <cellStyle name="Normal 10 5 4 3" xfId="1641"/>
    <cellStyle name="Normal 10 5 5" xfId="1642"/>
    <cellStyle name="Normal 10 5 5 2" xfId="1643"/>
    <cellStyle name="Normal 10 5 5 2 2" xfId="1644"/>
    <cellStyle name="Normal 10 5 5 3" xfId="1645"/>
    <cellStyle name="Normal 10 5 6" xfId="1646"/>
    <cellStyle name="Normal 10 5 6 2" xfId="1647"/>
    <cellStyle name="Normal 10 5 6 2 2" xfId="1648"/>
    <cellStyle name="Normal 10 5 6 3" xfId="1649"/>
    <cellStyle name="Normal 10 5 7" xfId="1650"/>
    <cellStyle name="Normal 10 5 7 2" xfId="1651"/>
    <cellStyle name="Normal 10 5 7 2 2" xfId="1652"/>
    <cellStyle name="Normal 10 5 7 3" xfId="1653"/>
    <cellStyle name="Normal 10 5 8" xfId="1654"/>
    <cellStyle name="Normal 10 5 8 2" xfId="1655"/>
    <cellStyle name="Normal 10 5 8 2 2" xfId="1656"/>
    <cellStyle name="Normal 10 5 8 3" xfId="1657"/>
    <cellStyle name="Normal 10 5 9" xfId="1658"/>
    <cellStyle name="Normal 10 5 9 2" xfId="1659"/>
    <cellStyle name="Normal 10 5 9 2 2" xfId="1660"/>
    <cellStyle name="Normal 10 5 9 3" xfId="1661"/>
    <cellStyle name="Normal 10 6" xfId="1662"/>
    <cellStyle name="Normal 10 6 10" xfId="1663"/>
    <cellStyle name="Normal 10 6 10 2" xfId="1664"/>
    <cellStyle name="Normal 10 6 10 2 2" xfId="1665"/>
    <cellStyle name="Normal 10 6 10 3" xfId="1666"/>
    <cellStyle name="Normal 10 6 11" xfId="1667"/>
    <cellStyle name="Normal 10 6 11 2" xfId="1668"/>
    <cellStyle name="Normal 10 6 11 2 2" xfId="1669"/>
    <cellStyle name="Normal 10 6 11 3" xfId="1670"/>
    <cellStyle name="Normal 10 6 12" xfId="1671"/>
    <cellStyle name="Normal 10 6 12 2" xfId="1672"/>
    <cellStyle name="Normal 10 6 12 2 2" xfId="1673"/>
    <cellStyle name="Normal 10 6 12 3" xfId="1674"/>
    <cellStyle name="Normal 10 6 13" xfId="1675"/>
    <cellStyle name="Normal 10 6 13 2" xfId="1676"/>
    <cellStyle name="Normal 10 6 13 2 2" xfId="1677"/>
    <cellStyle name="Normal 10 6 13 3" xfId="1678"/>
    <cellStyle name="Normal 10 6 14" xfId="1679"/>
    <cellStyle name="Normal 10 6 14 2" xfId="1680"/>
    <cellStyle name="Normal 10 6 14 2 2" xfId="1681"/>
    <cellStyle name="Normal 10 6 14 3" xfId="1682"/>
    <cellStyle name="Normal 10 6 15" xfId="1683"/>
    <cellStyle name="Normal 10 6 15 2" xfId="1684"/>
    <cellStyle name="Normal 10 6 15 2 2" xfId="1685"/>
    <cellStyle name="Normal 10 6 15 3" xfId="1686"/>
    <cellStyle name="Normal 10 6 16" xfId="1687"/>
    <cellStyle name="Normal 10 6 16 2" xfId="1688"/>
    <cellStyle name="Normal 10 6 16 2 2" xfId="1689"/>
    <cellStyle name="Normal 10 6 16 3" xfId="1690"/>
    <cellStyle name="Normal 10 6 17" xfId="1691"/>
    <cellStyle name="Normal 10 6 17 2" xfId="1692"/>
    <cellStyle name="Normal 10 6 17 2 2" xfId="1693"/>
    <cellStyle name="Normal 10 6 17 3" xfId="1694"/>
    <cellStyle name="Normal 10 6 18" xfId="1695"/>
    <cellStyle name="Normal 10 6 18 2" xfId="1696"/>
    <cellStyle name="Normal 10 6 18 2 2" xfId="1697"/>
    <cellStyle name="Normal 10 6 18 3" xfId="1698"/>
    <cellStyle name="Normal 10 6 19" xfId="1699"/>
    <cellStyle name="Normal 10 6 19 2" xfId="1700"/>
    <cellStyle name="Normal 10 6 2" xfId="1701"/>
    <cellStyle name="Normal 10 6 2 2" xfId="1702"/>
    <cellStyle name="Normal 10 6 2 2 2" xfId="1703"/>
    <cellStyle name="Normal 10 6 2 3" xfId="1704"/>
    <cellStyle name="Normal 10 6 20" xfId="1705"/>
    <cellStyle name="Normal 10 6 3" xfId="1706"/>
    <cellStyle name="Normal 10 6 3 2" xfId="1707"/>
    <cellStyle name="Normal 10 6 3 2 2" xfId="1708"/>
    <cellStyle name="Normal 10 6 3 3" xfId="1709"/>
    <cellStyle name="Normal 10 6 4" xfId="1710"/>
    <cellStyle name="Normal 10 6 4 2" xfId="1711"/>
    <cellStyle name="Normal 10 6 4 2 2" xfId="1712"/>
    <cellStyle name="Normal 10 6 4 3" xfId="1713"/>
    <cellStyle name="Normal 10 6 5" xfId="1714"/>
    <cellStyle name="Normal 10 6 5 2" xfId="1715"/>
    <cellStyle name="Normal 10 6 5 2 2" xfId="1716"/>
    <cellStyle name="Normal 10 6 5 3" xfId="1717"/>
    <cellStyle name="Normal 10 6 6" xfId="1718"/>
    <cellStyle name="Normal 10 6 6 2" xfId="1719"/>
    <cellStyle name="Normal 10 6 6 2 2" xfId="1720"/>
    <cellStyle name="Normal 10 6 6 3" xfId="1721"/>
    <cellStyle name="Normal 10 6 7" xfId="1722"/>
    <cellStyle name="Normal 10 6 7 2" xfId="1723"/>
    <cellStyle name="Normal 10 6 7 2 2" xfId="1724"/>
    <cellStyle name="Normal 10 6 7 3" xfId="1725"/>
    <cellStyle name="Normal 10 6 8" xfId="1726"/>
    <cellStyle name="Normal 10 6 8 2" xfId="1727"/>
    <cellStyle name="Normal 10 6 8 2 2" xfId="1728"/>
    <cellStyle name="Normal 10 6 8 3" xfId="1729"/>
    <cellStyle name="Normal 10 6 9" xfId="1730"/>
    <cellStyle name="Normal 10 6 9 2" xfId="1731"/>
    <cellStyle name="Normal 10 6 9 2 2" xfId="1732"/>
    <cellStyle name="Normal 10 6 9 3" xfId="1733"/>
    <cellStyle name="Normal 10 7" xfId="1734"/>
    <cellStyle name="Normal 10 7 10" xfId="1735"/>
    <cellStyle name="Normal 10 7 10 2" xfId="1736"/>
    <cellStyle name="Normal 10 7 10 2 2" xfId="1737"/>
    <cellStyle name="Normal 10 7 10 3" xfId="1738"/>
    <cellStyle name="Normal 10 7 11" xfId="1739"/>
    <cellStyle name="Normal 10 7 11 2" xfId="1740"/>
    <cellStyle name="Normal 10 7 11 2 2" xfId="1741"/>
    <cellStyle name="Normal 10 7 11 3" xfId="1742"/>
    <cellStyle name="Normal 10 7 12" xfId="1743"/>
    <cellStyle name="Normal 10 7 12 2" xfId="1744"/>
    <cellStyle name="Normal 10 7 12 2 2" xfId="1745"/>
    <cellStyle name="Normal 10 7 12 3" xfId="1746"/>
    <cellStyle name="Normal 10 7 13" xfId="1747"/>
    <cellStyle name="Normal 10 7 13 2" xfId="1748"/>
    <cellStyle name="Normal 10 7 13 2 2" xfId="1749"/>
    <cellStyle name="Normal 10 7 13 3" xfId="1750"/>
    <cellStyle name="Normal 10 7 14" xfId="1751"/>
    <cellStyle name="Normal 10 7 14 2" xfId="1752"/>
    <cellStyle name="Normal 10 7 14 2 2" xfId="1753"/>
    <cellStyle name="Normal 10 7 14 3" xfId="1754"/>
    <cellStyle name="Normal 10 7 15" xfId="1755"/>
    <cellStyle name="Normal 10 7 15 2" xfId="1756"/>
    <cellStyle name="Normal 10 7 15 2 2" xfId="1757"/>
    <cellStyle name="Normal 10 7 15 3" xfId="1758"/>
    <cellStyle name="Normal 10 7 16" xfId="1759"/>
    <cellStyle name="Normal 10 7 16 2" xfId="1760"/>
    <cellStyle name="Normal 10 7 16 2 2" xfId="1761"/>
    <cellStyle name="Normal 10 7 16 3" xfId="1762"/>
    <cellStyle name="Normal 10 7 17" xfId="1763"/>
    <cellStyle name="Normal 10 7 17 2" xfId="1764"/>
    <cellStyle name="Normal 10 7 17 2 2" xfId="1765"/>
    <cellStyle name="Normal 10 7 17 3" xfId="1766"/>
    <cellStyle name="Normal 10 7 18" xfId="1767"/>
    <cellStyle name="Normal 10 7 18 2" xfId="1768"/>
    <cellStyle name="Normal 10 7 18 2 2" xfId="1769"/>
    <cellStyle name="Normal 10 7 18 3" xfId="1770"/>
    <cellStyle name="Normal 10 7 19" xfId="1771"/>
    <cellStyle name="Normal 10 7 19 2" xfId="1772"/>
    <cellStyle name="Normal 10 7 2" xfId="1773"/>
    <cellStyle name="Normal 10 7 2 2" xfId="1774"/>
    <cellStyle name="Normal 10 7 2 2 2" xfId="1775"/>
    <cellStyle name="Normal 10 7 2 3" xfId="1776"/>
    <cellStyle name="Normal 10 7 20" xfId="1777"/>
    <cellStyle name="Normal 10 7 3" xfId="1778"/>
    <cellStyle name="Normal 10 7 3 2" xfId="1779"/>
    <cellStyle name="Normal 10 7 3 2 2" xfId="1780"/>
    <cellStyle name="Normal 10 7 3 3" xfId="1781"/>
    <cellStyle name="Normal 10 7 4" xfId="1782"/>
    <cellStyle name="Normal 10 7 4 2" xfId="1783"/>
    <cellStyle name="Normal 10 7 4 2 2" xfId="1784"/>
    <cellStyle name="Normal 10 7 4 3" xfId="1785"/>
    <cellStyle name="Normal 10 7 5" xfId="1786"/>
    <cellStyle name="Normal 10 7 5 2" xfId="1787"/>
    <cellStyle name="Normal 10 7 5 2 2" xfId="1788"/>
    <cellStyle name="Normal 10 7 5 3" xfId="1789"/>
    <cellStyle name="Normal 10 7 6" xfId="1790"/>
    <cellStyle name="Normal 10 7 6 2" xfId="1791"/>
    <cellStyle name="Normal 10 7 6 2 2" xfId="1792"/>
    <cellStyle name="Normal 10 7 6 3" xfId="1793"/>
    <cellStyle name="Normal 10 7 7" xfId="1794"/>
    <cellStyle name="Normal 10 7 7 2" xfId="1795"/>
    <cellStyle name="Normal 10 7 7 2 2" xfId="1796"/>
    <cellStyle name="Normal 10 7 7 3" xfId="1797"/>
    <cellStyle name="Normal 10 7 8" xfId="1798"/>
    <cellStyle name="Normal 10 7 8 2" xfId="1799"/>
    <cellStyle name="Normal 10 7 8 2 2" xfId="1800"/>
    <cellStyle name="Normal 10 7 8 3" xfId="1801"/>
    <cellStyle name="Normal 10 7 9" xfId="1802"/>
    <cellStyle name="Normal 10 7 9 2" xfId="1803"/>
    <cellStyle name="Normal 10 7 9 2 2" xfId="1804"/>
    <cellStyle name="Normal 10 7 9 3" xfId="1805"/>
    <cellStyle name="Normal 10 8" xfId="1806"/>
    <cellStyle name="Normal 10 8 10" xfId="1807"/>
    <cellStyle name="Normal 10 8 10 2" xfId="1808"/>
    <cellStyle name="Normal 10 8 10 2 2" xfId="1809"/>
    <cellStyle name="Normal 10 8 10 3" xfId="1810"/>
    <cellStyle name="Normal 10 8 11" xfId="1811"/>
    <cellStyle name="Normal 10 8 11 2" xfId="1812"/>
    <cellStyle name="Normal 10 8 11 2 2" xfId="1813"/>
    <cellStyle name="Normal 10 8 11 3" xfId="1814"/>
    <cellStyle name="Normal 10 8 12" xfId="1815"/>
    <cellStyle name="Normal 10 8 12 2" xfId="1816"/>
    <cellStyle name="Normal 10 8 12 2 2" xfId="1817"/>
    <cellStyle name="Normal 10 8 12 3" xfId="1818"/>
    <cellStyle name="Normal 10 8 13" xfId="1819"/>
    <cellStyle name="Normal 10 8 13 2" xfId="1820"/>
    <cellStyle name="Normal 10 8 13 2 2" xfId="1821"/>
    <cellStyle name="Normal 10 8 13 3" xfId="1822"/>
    <cellStyle name="Normal 10 8 14" xfId="1823"/>
    <cellStyle name="Normal 10 8 14 2" xfId="1824"/>
    <cellStyle name="Normal 10 8 14 2 2" xfId="1825"/>
    <cellStyle name="Normal 10 8 14 3" xfId="1826"/>
    <cellStyle name="Normal 10 8 15" xfId="1827"/>
    <cellStyle name="Normal 10 8 15 2" xfId="1828"/>
    <cellStyle name="Normal 10 8 15 2 2" xfId="1829"/>
    <cellStyle name="Normal 10 8 15 3" xfId="1830"/>
    <cellStyle name="Normal 10 8 16" xfId="1831"/>
    <cellStyle name="Normal 10 8 16 2" xfId="1832"/>
    <cellStyle name="Normal 10 8 16 2 2" xfId="1833"/>
    <cellStyle name="Normal 10 8 16 3" xfId="1834"/>
    <cellStyle name="Normal 10 8 17" xfId="1835"/>
    <cellStyle name="Normal 10 8 17 2" xfId="1836"/>
    <cellStyle name="Normal 10 8 17 2 2" xfId="1837"/>
    <cellStyle name="Normal 10 8 17 3" xfId="1838"/>
    <cellStyle name="Normal 10 8 18" xfId="1839"/>
    <cellStyle name="Normal 10 8 18 2" xfId="1840"/>
    <cellStyle name="Normal 10 8 18 2 2" xfId="1841"/>
    <cellStyle name="Normal 10 8 18 3" xfId="1842"/>
    <cellStyle name="Normal 10 8 19" xfId="1843"/>
    <cellStyle name="Normal 10 8 19 2" xfId="1844"/>
    <cellStyle name="Normal 10 8 2" xfId="1845"/>
    <cellStyle name="Normal 10 8 2 2" xfId="1846"/>
    <cellStyle name="Normal 10 8 2 2 2" xfId="1847"/>
    <cellStyle name="Normal 10 8 2 3" xfId="1848"/>
    <cellStyle name="Normal 10 8 20" xfId="1849"/>
    <cellStyle name="Normal 10 8 3" xfId="1850"/>
    <cellStyle name="Normal 10 8 3 2" xfId="1851"/>
    <cellStyle name="Normal 10 8 3 2 2" xfId="1852"/>
    <cellStyle name="Normal 10 8 3 3" xfId="1853"/>
    <cellStyle name="Normal 10 8 4" xfId="1854"/>
    <cellStyle name="Normal 10 8 4 2" xfId="1855"/>
    <cellStyle name="Normal 10 8 4 2 2" xfId="1856"/>
    <cellStyle name="Normal 10 8 4 3" xfId="1857"/>
    <cellStyle name="Normal 10 8 5" xfId="1858"/>
    <cellStyle name="Normal 10 8 5 2" xfId="1859"/>
    <cellStyle name="Normal 10 8 5 2 2" xfId="1860"/>
    <cellStyle name="Normal 10 8 5 3" xfId="1861"/>
    <cellStyle name="Normal 10 8 6" xfId="1862"/>
    <cellStyle name="Normal 10 8 6 2" xfId="1863"/>
    <cellStyle name="Normal 10 8 6 2 2" xfId="1864"/>
    <cellStyle name="Normal 10 8 6 3" xfId="1865"/>
    <cellStyle name="Normal 10 8 7" xfId="1866"/>
    <cellStyle name="Normal 10 8 7 2" xfId="1867"/>
    <cellStyle name="Normal 10 8 7 2 2" xfId="1868"/>
    <cellStyle name="Normal 10 8 7 3" xfId="1869"/>
    <cellStyle name="Normal 10 8 8" xfId="1870"/>
    <cellStyle name="Normal 10 8 8 2" xfId="1871"/>
    <cellStyle name="Normal 10 8 8 2 2" xfId="1872"/>
    <cellStyle name="Normal 10 8 8 3" xfId="1873"/>
    <cellStyle name="Normal 10 8 9" xfId="1874"/>
    <cellStyle name="Normal 10 8 9 2" xfId="1875"/>
    <cellStyle name="Normal 10 8 9 2 2" xfId="1876"/>
    <cellStyle name="Normal 10 8 9 3" xfId="1877"/>
    <cellStyle name="Normal 10 9" xfId="1878"/>
    <cellStyle name="Normal 10 9 10" xfId="1879"/>
    <cellStyle name="Normal 10 9 10 2" xfId="1880"/>
    <cellStyle name="Normal 10 9 10 2 2" xfId="1881"/>
    <cellStyle name="Normal 10 9 10 3" xfId="1882"/>
    <cellStyle name="Normal 10 9 11" xfId="1883"/>
    <cellStyle name="Normal 10 9 11 2" xfId="1884"/>
    <cellStyle name="Normal 10 9 11 2 2" xfId="1885"/>
    <cellStyle name="Normal 10 9 11 3" xfId="1886"/>
    <cellStyle name="Normal 10 9 12" xfId="1887"/>
    <cellStyle name="Normal 10 9 12 2" xfId="1888"/>
    <cellStyle name="Normal 10 9 12 2 2" xfId="1889"/>
    <cellStyle name="Normal 10 9 12 3" xfId="1890"/>
    <cellStyle name="Normal 10 9 13" xfId="1891"/>
    <cellStyle name="Normal 10 9 13 2" xfId="1892"/>
    <cellStyle name="Normal 10 9 13 2 2" xfId="1893"/>
    <cellStyle name="Normal 10 9 13 3" xfId="1894"/>
    <cellStyle name="Normal 10 9 14" xfId="1895"/>
    <cellStyle name="Normal 10 9 14 2" xfId="1896"/>
    <cellStyle name="Normal 10 9 14 2 2" xfId="1897"/>
    <cellStyle name="Normal 10 9 14 3" xfId="1898"/>
    <cellStyle name="Normal 10 9 15" xfId="1899"/>
    <cellStyle name="Normal 10 9 15 2" xfId="1900"/>
    <cellStyle name="Normal 10 9 15 2 2" xfId="1901"/>
    <cellStyle name="Normal 10 9 15 3" xfId="1902"/>
    <cellStyle name="Normal 10 9 16" xfId="1903"/>
    <cellStyle name="Normal 10 9 16 2" xfId="1904"/>
    <cellStyle name="Normal 10 9 16 2 2" xfId="1905"/>
    <cellStyle name="Normal 10 9 16 3" xfId="1906"/>
    <cellStyle name="Normal 10 9 17" xfId="1907"/>
    <cellStyle name="Normal 10 9 17 2" xfId="1908"/>
    <cellStyle name="Normal 10 9 17 2 2" xfId="1909"/>
    <cellStyle name="Normal 10 9 17 3" xfId="1910"/>
    <cellStyle name="Normal 10 9 18" xfId="1911"/>
    <cellStyle name="Normal 10 9 18 2" xfId="1912"/>
    <cellStyle name="Normal 10 9 18 2 2" xfId="1913"/>
    <cellStyle name="Normal 10 9 18 3" xfId="1914"/>
    <cellStyle name="Normal 10 9 19" xfId="1915"/>
    <cellStyle name="Normal 10 9 19 2" xfId="1916"/>
    <cellStyle name="Normal 10 9 2" xfId="1917"/>
    <cellStyle name="Normal 10 9 2 2" xfId="1918"/>
    <cellStyle name="Normal 10 9 2 2 2" xfId="1919"/>
    <cellStyle name="Normal 10 9 2 3" xfId="1920"/>
    <cellStyle name="Normal 10 9 20" xfId="1921"/>
    <cellStyle name="Normal 10 9 3" xfId="1922"/>
    <cellStyle name="Normal 10 9 3 2" xfId="1923"/>
    <cellStyle name="Normal 10 9 3 2 2" xfId="1924"/>
    <cellStyle name="Normal 10 9 3 3" xfId="1925"/>
    <cellStyle name="Normal 10 9 4" xfId="1926"/>
    <cellStyle name="Normal 10 9 4 2" xfId="1927"/>
    <cellStyle name="Normal 10 9 4 2 2" xfId="1928"/>
    <cellStyle name="Normal 10 9 4 3" xfId="1929"/>
    <cellStyle name="Normal 10 9 5" xfId="1930"/>
    <cellStyle name="Normal 10 9 5 2" xfId="1931"/>
    <cellStyle name="Normal 10 9 5 2 2" xfId="1932"/>
    <cellStyle name="Normal 10 9 5 3" xfId="1933"/>
    <cellStyle name="Normal 10 9 6" xfId="1934"/>
    <cellStyle name="Normal 10 9 6 2" xfId="1935"/>
    <cellStyle name="Normal 10 9 6 2 2" xfId="1936"/>
    <cellStyle name="Normal 10 9 6 3" xfId="1937"/>
    <cellStyle name="Normal 10 9 7" xfId="1938"/>
    <cellStyle name="Normal 10 9 7 2" xfId="1939"/>
    <cellStyle name="Normal 10 9 7 2 2" xfId="1940"/>
    <cellStyle name="Normal 10 9 7 3" xfId="1941"/>
    <cellStyle name="Normal 10 9 8" xfId="1942"/>
    <cellStyle name="Normal 10 9 8 2" xfId="1943"/>
    <cellStyle name="Normal 10 9 8 2 2" xfId="1944"/>
    <cellStyle name="Normal 10 9 8 3" xfId="1945"/>
    <cellStyle name="Normal 10 9 9" xfId="1946"/>
    <cellStyle name="Normal 10 9 9 2" xfId="1947"/>
    <cellStyle name="Normal 10 9 9 2 2" xfId="1948"/>
    <cellStyle name="Normal 10 9 9 3" xfId="1949"/>
    <cellStyle name="Normal 10_Xmsn Purch BA Details" xfId="1950"/>
    <cellStyle name="Normal 100" xfId="54"/>
    <cellStyle name="Normal 101" xfId="3987"/>
    <cellStyle name="Normal 102" xfId="48"/>
    <cellStyle name="Normal 103" xfId="3988"/>
    <cellStyle name="Normal 104" xfId="4002"/>
    <cellStyle name="Normal 105" xfId="4009"/>
    <cellStyle name="Normal 106" xfId="4000"/>
    <cellStyle name="Normal 107" xfId="4007"/>
    <cellStyle name="Normal 107 2" xfId="4076"/>
    <cellStyle name="Normal 108" xfId="3998"/>
    <cellStyle name="Normal 109" xfId="4005"/>
    <cellStyle name="Normal 11" xfId="1951"/>
    <cellStyle name="Normal 110" xfId="3996"/>
    <cellStyle name="Normal 111" xfId="4003"/>
    <cellStyle name="Normal 112" xfId="3994"/>
    <cellStyle name="Normal 113" xfId="3991"/>
    <cellStyle name="Normal 114" xfId="4010"/>
    <cellStyle name="Normal 12" xfId="1952"/>
    <cellStyle name="Normal 13" xfId="1953"/>
    <cellStyle name="Normal 14" xfId="1954"/>
    <cellStyle name="Normal 14 10" xfId="1955"/>
    <cellStyle name="Normal 14 10 2" xfId="1956"/>
    <cellStyle name="Normal 14 10 2 2" xfId="1957"/>
    <cellStyle name="Normal 14 10 3" xfId="1958"/>
    <cellStyle name="Normal 14 11" xfId="1959"/>
    <cellStyle name="Normal 14 11 2" xfId="1960"/>
    <cellStyle name="Normal 14 11 2 2" xfId="1961"/>
    <cellStyle name="Normal 14 11 3" xfId="1962"/>
    <cellStyle name="Normal 14 12" xfId="1963"/>
    <cellStyle name="Normal 14 12 2" xfId="1964"/>
    <cellStyle name="Normal 14 12 2 2" xfId="1965"/>
    <cellStyle name="Normal 14 12 3" xfId="1966"/>
    <cellStyle name="Normal 14 13" xfId="1967"/>
    <cellStyle name="Normal 14 13 2" xfId="1968"/>
    <cellStyle name="Normal 14 13 2 2" xfId="1969"/>
    <cellStyle name="Normal 14 13 3" xfId="1970"/>
    <cellStyle name="Normal 14 14" xfId="1971"/>
    <cellStyle name="Normal 14 14 2" xfId="1972"/>
    <cellStyle name="Normal 14 14 2 2" xfId="1973"/>
    <cellStyle name="Normal 14 14 3" xfId="1974"/>
    <cellStyle name="Normal 14 15" xfId="1975"/>
    <cellStyle name="Normal 14 15 2" xfId="1976"/>
    <cellStyle name="Normal 14 15 2 2" xfId="1977"/>
    <cellStyle name="Normal 14 15 3" xfId="1978"/>
    <cellStyle name="Normal 14 16" xfId="1979"/>
    <cellStyle name="Normal 14 16 2" xfId="1980"/>
    <cellStyle name="Normal 14 16 2 2" xfId="1981"/>
    <cellStyle name="Normal 14 16 3" xfId="1982"/>
    <cellStyle name="Normal 14 17" xfId="1983"/>
    <cellStyle name="Normal 14 17 2" xfId="1984"/>
    <cellStyle name="Normal 14 17 2 2" xfId="1985"/>
    <cellStyle name="Normal 14 17 3" xfId="1986"/>
    <cellStyle name="Normal 14 18" xfId="1987"/>
    <cellStyle name="Normal 14 18 2" xfId="1988"/>
    <cellStyle name="Normal 14 18 2 2" xfId="1989"/>
    <cellStyle name="Normal 14 18 3" xfId="1990"/>
    <cellStyle name="Normal 14 19" xfId="1991"/>
    <cellStyle name="Normal 14 19 2" xfId="1992"/>
    <cellStyle name="Normal 14 19 2 2" xfId="1993"/>
    <cellStyle name="Normal 14 19 3" xfId="1994"/>
    <cellStyle name="Normal 14 2" xfId="1995"/>
    <cellStyle name="Normal 14 2 10" xfId="1996"/>
    <cellStyle name="Normal 14 2 10 2" xfId="1997"/>
    <cellStyle name="Normal 14 2 10 2 2" xfId="1998"/>
    <cellStyle name="Normal 14 2 10 3" xfId="1999"/>
    <cellStyle name="Normal 14 2 11" xfId="2000"/>
    <cellStyle name="Normal 14 2 11 2" xfId="2001"/>
    <cellStyle name="Normal 14 2 11 2 2" xfId="2002"/>
    <cellStyle name="Normal 14 2 11 3" xfId="2003"/>
    <cellStyle name="Normal 14 2 12" xfId="2004"/>
    <cellStyle name="Normal 14 2 12 2" xfId="2005"/>
    <cellStyle name="Normal 14 2 12 2 2" xfId="2006"/>
    <cellStyle name="Normal 14 2 12 3" xfId="2007"/>
    <cellStyle name="Normal 14 2 13" xfId="2008"/>
    <cellStyle name="Normal 14 2 13 2" xfId="2009"/>
    <cellStyle name="Normal 14 2 13 2 2" xfId="2010"/>
    <cellStyle name="Normal 14 2 13 3" xfId="2011"/>
    <cellStyle name="Normal 14 2 14" xfId="2012"/>
    <cellStyle name="Normal 14 2 14 2" xfId="2013"/>
    <cellStyle name="Normal 14 2 14 2 2" xfId="2014"/>
    <cellStyle name="Normal 14 2 14 3" xfId="2015"/>
    <cellStyle name="Normal 14 2 15" xfId="2016"/>
    <cellStyle name="Normal 14 2 15 2" xfId="2017"/>
    <cellStyle name="Normal 14 2 15 2 2" xfId="2018"/>
    <cellStyle name="Normal 14 2 15 3" xfId="2019"/>
    <cellStyle name="Normal 14 2 16" xfId="2020"/>
    <cellStyle name="Normal 14 2 16 2" xfId="2021"/>
    <cellStyle name="Normal 14 2 16 2 2" xfId="2022"/>
    <cellStyle name="Normal 14 2 16 3" xfId="2023"/>
    <cellStyle name="Normal 14 2 17" xfId="2024"/>
    <cellStyle name="Normal 14 2 17 2" xfId="2025"/>
    <cellStyle name="Normal 14 2 17 2 2" xfId="2026"/>
    <cellStyle name="Normal 14 2 17 3" xfId="2027"/>
    <cellStyle name="Normal 14 2 18" xfId="2028"/>
    <cellStyle name="Normal 14 2 18 2" xfId="2029"/>
    <cellStyle name="Normal 14 2 18 2 2" xfId="2030"/>
    <cellStyle name="Normal 14 2 18 3" xfId="2031"/>
    <cellStyle name="Normal 14 2 19" xfId="2032"/>
    <cellStyle name="Normal 14 2 19 2" xfId="2033"/>
    <cellStyle name="Normal 14 2 2" xfId="2034"/>
    <cellStyle name="Normal 14 2 2 2" xfId="2035"/>
    <cellStyle name="Normal 14 2 2 2 2" xfId="2036"/>
    <cellStyle name="Normal 14 2 2 3" xfId="2037"/>
    <cellStyle name="Normal 14 2 20" xfId="2038"/>
    <cellStyle name="Normal 14 2 3" xfId="2039"/>
    <cellStyle name="Normal 14 2 3 2" xfId="2040"/>
    <cellStyle name="Normal 14 2 3 2 2" xfId="2041"/>
    <cellStyle name="Normal 14 2 3 3" xfId="2042"/>
    <cellStyle name="Normal 14 2 4" xfId="2043"/>
    <cellStyle name="Normal 14 2 4 2" xfId="2044"/>
    <cellStyle name="Normal 14 2 4 2 2" xfId="2045"/>
    <cellStyle name="Normal 14 2 4 3" xfId="2046"/>
    <cellStyle name="Normal 14 2 5" xfId="2047"/>
    <cellStyle name="Normal 14 2 5 2" xfId="2048"/>
    <cellStyle name="Normal 14 2 5 2 2" xfId="2049"/>
    <cellStyle name="Normal 14 2 5 3" xfId="2050"/>
    <cellStyle name="Normal 14 2 6" xfId="2051"/>
    <cellStyle name="Normal 14 2 6 2" xfId="2052"/>
    <cellStyle name="Normal 14 2 6 2 2" xfId="2053"/>
    <cellStyle name="Normal 14 2 6 3" xfId="2054"/>
    <cellStyle name="Normal 14 2 7" xfId="2055"/>
    <cellStyle name="Normal 14 2 7 2" xfId="2056"/>
    <cellStyle name="Normal 14 2 7 2 2" xfId="2057"/>
    <cellStyle name="Normal 14 2 7 3" xfId="2058"/>
    <cellStyle name="Normal 14 2 8" xfId="2059"/>
    <cellStyle name="Normal 14 2 8 2" xfId="2060"/>
    <cellStyle name="Normal 14 2 8 2 2" xfId="2061"/>
    <cellStyle name="Normal 14 2 8 3" xfId="2062"/>
    <cellStyle name="Normal 14 2 9" xfId="2063"/>
    <cellStyle name="Normal 14 2 9 2" xfId="2064"/>
    <cellStyle name="Normal 14 2 9 2 2" xfId="2065"/>
    <cellStyle name="Normal 14 2 9 3" xfId="2066"/>
    <cellStyle name="Normal 14 20" xfId="2067"/>
    <cellStyle name="Normal 14 20 2" xfId="2068"/>
    <cellStyle name="Normal 14 20 2 2" xfId="2069"/>
    <cellStyle name="Normal 14 20 3" xfId="2070"/>
    <cellStyle name="Normal 14 21" xfId="2071"/>
    <cellStyle name="Normal 14 21 2" xfId="2072"/>
    <cellStyle name="Normal 14 21 2 2" xfId="2073"/>
    <cellStyle name="Normal 14 21 3" xfId="2074"/>
    <cellStyle name="Normal 14 22" xfId="2075"/>
    <cellStyle name="Normal 14 22 2" xfId="2076"/>
    <cellStyle name="Normal 14 22 2 2" xfId="2077"/>
    <cellStyle name="Normal 14 22 3" xfId="2078"/>
    <cellStyle name="Normal 14 23" xfId="2079"/>
    <cellStyle name="Normal 14 23 2" xfId="2080"/>
    <cellStyle name="Normal 14 23 2 2" xfId="2081"/>
    <cellStyle name="Normal 14 23 3" xfId="2082"/>
    <cellStyle name="Normal 14 24" xfId="2083"/>
    <cellStyle name="Normal 14 24 2" xfId="2084"/>
    <cellStyle name="Normal 14 24 2 2" xfId="2085"/>
    <cellStyle name="Normal 14 24 3" xfId="2086"/>
    <cellStyle name="Normal 14 25" xfId="2087"/>
    <cellStyle name="Normal 14 25 2" xfId="2088"/>
    <cellStyle name="Normal 14 25 2 2" xfId="2089"/>
    <cellStyle name="Normal 14 25 3" xfId="2090"/>
    <cellStyle name="Normal 14 26" xfId="2091"/>
    <cellStyle name="Normal 14 26 2" xfId="2092"/>
    <cellStyle name="Normal 14 26 2 2" xfId="2093"/>
    <cellStyle name="Normal 14 26 3" xfId="2094"/>
    <cellStyle name="Normal 14 27" xfId="2095"/>
    <cellStyle name="Normal 14 27 2" xfId="2096"/>
    <cellStyle name="Normal 14 28" xfId="2097"/>
    <cellStyle name="Normal 14 3" xfId="2098"/>
    <cellStyle name="Normal 14 3 10" xfId="2099"/>
    <cellStyle name="Normal 14 3 10 2" xfId="2100"/>
    <cellStyle name="Normal 14 3 10 2 2" xfId="2101"/>
    <cellStyle name="Normal 14 3 10 3" xfId="2102"/>
    <cellStyle name="Normal 14 3 11" xfId="2103"/>
    <cellStyle name="Normal 14 3 11 2" xfId="2104"/>
    <cellStyle name="Normal 14 3 11 2 2" xfId="2105"/>
    <cellStyle name="Normal 14 3 11 3" xfId="2106"/>
    <cellStyle name="Normal 14 3 12" xfId="2107"/>
    <cellStyle name="Normal 14 3 12 2" xfId="2108"/>
    <cellStyle name="Normal 14 3 12 2 2" xfId="2109"/>
    <cellStyle name="Normal 14 3 12 3" xfId="2110"/>
    <cellStyle name="Normal 14 3 13" xfId="2111"/>
    <cellStyle name="Normal 14 3 13 2" xfId="2112"/>
    <cellStyle name="Normal 14 3 13 2 2" xfId="2113"/>
    <cellStyle name="Normal 14 3 13 3" xfId="2114"/>
    <cellStyle name="Normal 14 3 14" xfId="2115"/>
    <cellStyle name="Normal 14 3 14 2" xfId="2116"/>
    <cellStyle name="Normal 14 3 14 2 2" xfId="2117"/>
    <cellStyle name="Normal 14 3 14 3" xfId="2118"/>
    <cellStyle name="Normal 14 3 15" xfId="2119"/>
    <cellStyle name="Normal 14 3 15 2" xfId="2120"/>
    <cellStyle name="Normal 14 3 15 2 2" xfId="2121"/>
    <cellStyle name="Normal 14 3 15 3" xfId="2122"/>
    <cellStyle name="Normal 14 3 16" xfId="2123"/>
    <cellStyle name="Normal 14 3 16 2" xfId="2124"/>
    <cellStyle name="Normal 14 3 16 2 2" xfId="2125"/>
    <cellStyle name="Normal 14 3 16 3" xfId="2126"/>
    <cellStyle name="Normal 14 3 17" xfId="2127"/>
    <cellStyle name="Normal 14 3 17 2" xfId="2128"/>
    <cellStyle name="Normal 14 3 17 2 2" xfId="2129"/>
    <cellStyle name="Normal 14 3 17 3" xfId="2130"/>
    <cellStyle name="Normal 14 3 18" xfId="2131"/>
    <cellStyle name="Normal 14 3 18 2" xfId="2132"/>
    <cellStyle name="Normal 14 3 18 2 2" xfId="2133"/>
    <cellStyle name="Normal 14 3 18 3" xfId="2134"/>
    <cellStyle name="Normal 14 3 19" xfId="2135"/>
    <cellStyle name="Normal 14 3 19 2" xfId="2136"/>
    <cellStyle name="Normal 14 3 2" xfId="2137"/>
    <cellStyle name="Normal 14 3 2 2" xfId="2138"/>
    <cellStyle name="Normal 14 3 2 2 2" xfId="2139"/>
    <cellStyle name="Normal 14 3 2 3" xfId="2140"/>
    <cellStyle name="Normal 14 3 20" xfId="2141"/>
    <cellStyle name="Normal 14 3 3" xfId="2142"/>
    <cellStyle name="Normal 14 3 3 2" xfId="2143"/>
    <cellStyle name="Normal 14 3 3 2 2" xfId="2144"/>
    <cellStyle name="Normal 14 3 3 3" xfId="2145"/>
    <cellStyle name="Normal 14 3 4" xfId="2146"/>
    <cellStyle name="Normal 14 3 4 2" xfId="2147"/>
    <cellStyle name="Normal 14 3 4 2 2" xfId="2148"/>
    <cellStyle name="Normal 14 3 4 3" xfId="2149"/>
    <cellStyle name="Normal 14 3 5" xfId="2150"/>
    <cellStyle name="Normal 14 3 5 2" xfId="2151"/>
    <cellStyle name="Normal 14 3 5 2 2" xfId="2152"/>
    <cellStyle name="Normal 14 3 5 3" xfId="2153"/>
    <cellStyle name="Normal 14 3 6" xfId="2154"/>
    <cellStyle name="Normal 14 3 6 2" xfId="2155"/>
    <cellStyle name="Normal 14 3 6 2 2" xfId="2156"/>
    <cellStyle name="Normal 14 3 6 3" xfId="2157"/>
    <cellStyle name="Normal 14 3 7" xfId="2158"/>
    <cellStyle name="Normal 14 3 7 2" xfId="2159"/>
    <cellStyle name="Normal 14 3 7 2 2" xfId="2160"/>
    <cellStyle name="Normal 14 3 7 3" xfId="2161"/>
    <cellStyle name="Normal 14 3 8" xfId="2162"/>
    <cellStyle name="Normal 14 3 8 2" xfId="2163"/>
    <cellStyle name="Normal 14 3 8 2 2" xfId="2164"/>
    <cellStyle name="Normal 14 3 8 3" xfId="2165"/>
    <cellStyle name="Normal 14 3 9" xfId="2166"/>
    <cellStyle name="Normal 14 3 9 2" xfId="2167"/>
    <cellStyle name="Normal 14 3 9 2 2" xfId="2168"/>
    <cellStyle name="Normal 14 3 9 3" xfId="2169"/>
    <cellStyle name="Normal 14 4" xfId="2170"/>
    <cellStyle name="Normal 14 4 10" xfId="2171"/>
    <cellStyle name="Normal 14 4 10 2" xfId="2172"/>
    <cellStyle name="Normal 14 4 10 2 2" xfId="2173"/>
    <cellStyle name="Normal 14 4 10 3" xfId="2174"/>
    <cellStyle name="Normal 14 4 11" xfId="2175"/>
    <cellStyle name="Normal 14 4 11 2" xfId="2176"/>
    <cellStyle name="Normal 14 4 11 2 2" xfId="2177"/>
    <cellStyle name="Normal 14 4 11 3" xfId="2178"/>
    <cellStyle name="Normal 14 4 12" xfId="2179"/>
    <cellStyle name="Normal 14 4 12 2" xfId="2180"/>
    <cellStyle name="Normal 14 4 12 2 2" xfId="2181"/>
    <cellStyle name="Normal 14 4 12 3" xfId="2182"/>
    <cellStyle name="Normal 14 4 13" xfId="2183"/>
    <cellStyle name="Normal 14 4 13 2" xfId="2184"/>
    <cellStyle name="Normal 14 4 13 2 2" xfId="2185"/>
    <cellStyle name="Normal 14 4 13 3" xfId="2186"/>
    <cellStyle name="Normal 14 4 14" xfId="2187"/>
    <cellStyle name="Normal 14 4 14 2" xfId="2188"/>
    <cellStyle name="Normal 14 4 14 2 2" xfId="2189"/>
    <cellStyle name="Normal 14 4 14 3" xfId="2190"/>
    <cellStyle name="Normal 14 4 15" xfId="2191"/>
    <cellStyle name="Normal 14 4 15 2" xfId="2192"/>
    <cellStyle name="Normal 14 4 15 2 2" xfId="2193"/>
    <cellStyle name="Normal 14 4 15 3" xfId="2194"/>
    <cellStyle name="Normal 14 4 16" xfId="2195"/>
    <cellStyle name="Normal 14 4 16 2" xfId="2196"/>
    <cellStyle name="Normal 14 4 16 2 2" xfId="2197"/>
    <cellStyle name="Normal 14 4 16 3" xfId="2198"/>
    <cellStyle name="Normal 14 4 17" xfId="2199"/>
    <cellStyle name="Normal 14 4 17 2" xfId="2200"/>
    <cellStyle name="Normal 14 4 17 2 2" xfId="2201"/>
    <cellStyle name="Normal 14 4 17 3" xfId="2202"/>
    <cellStyle name="Normal 14 4 18" xfId="2203"/>
    <cellStyle name="Normal 14 4 18 2" xfId="2204"/>
    <cellStyle name="Normal 14 4 18 2 2" xfId="2205"/>
    <cellStyle name="Normal 14 4 18 3" xfId="2206"/>
    <cellStyle name="Normal 14 4 19" xfId="2207"/>
    <cellStyle name="Normal 14 4 19 2" xfId="2208"/>
    <cellStyle name="Normal 14 4 2" xfId="2209"/>
    <cellStyle name="Normal 14 4 2 2" xfId="2210"/>
    <cellStyle name="Normal 14 4 2 2 2" xfId="2211"/>
    <cellStyle name="Normal 14 4 2 3" xfId="2212"/>
    <cellStyle name="Normal 14 4 20" xfId="2213"/>
    <cellStyle name="Normal 14 4 3" xfId="2214"/>
    <cellStyle name="Normal 14 4 3 2" xfId="2215"/>
    <cellStyle name="Normal 14 4 3 2 2" xfId="2216"/>
    <cellStyle name="Normal 14 4 3 3" xfId="2217"/>
    <cellStyle name="Normal 14 4 4" xfId="2218"/>
    <cellStyle name="Normal 14 4 4 2" xfId="2219"/>
    <cellStyle name="Normal 14 4 4 2 2" xfId="2220"/>
    <cellStyle name="Normal 14 4 4 3" xfId="2221"/>
    <cellStyle name="Normal 14 4 5" xfId="2222"/>
    <cellStyle name="Normal 14 4 5 2" xfId="2223"/>
    <cellStyle name="Normal 14 4 5 2 2" xfId="2224"/>
    <cellStyle name="Normal 14 4 5 3" xfId="2225"/>
    <cellStyle name="Normal 14 4 6" xfId="2226"/>
    <cellStyle name="Normal 14 4 6 2" xfId="2227"/>
    <cellStyle name="Normal 14 4 6 2 2" xfId="2228"/>
    <cellStyle name="Normal 14 4 6 3" xfId="2229"/>
    <cellStyle name="Normal 14 4 7" xfId="2230"/>
    <cellStyle name="Normal 14 4 7 2" xfId="2231"/>
    <cellStyle name="Normal 14 4 7 2 2" xfId="2232"/>
    <cellStyle name="Normal 14 4 7 3" xfId="2233"/>
    <cellStyle name="Normal 14 4 8" xfId="2234"/>
    <cellStyle name="Normal 14 4 8 2" xfId="2235"/>
    <cellStyle name="Normal 14 4 8 2 2" xfId="2236"/>
    <cellStyle name="Normal 14 4 8 3" xfId="2237"/>
    <cellStyle name="Normal 14 4 9" xfId="2238"/>
    <cellStyle name="Normal 14 4 9 2" xfId="2239"/>
    <cellStyle name="Normal 14 4 9 2 2" xfId="2240"/>
    <cellStyle name="Normal 14 4 9 3" xfId="2241"/>
    <cellStyle name="Normal 14 5" xfId="2242"/>
    <cellStyle name="Normal 14 5 10" xfId="2243"/>
    <cellStyle name="Normal 14 5 10 2" xfId="2244"/>
    <cellStyle name="Normal 14 5 10 2 2" xfId="2245"/>
    <cellStyle name="Normal 14 5 10 3" xfId="2246"/>
    <cellStyle name="Normal 14 5 11" xfId="2247"/>
    <cellStyle name="Normal 14 5 11 2" xfId="2248"/>
    <cellStyle name="Normal 14 5 11 2 2" xfId="2249"/>
    <cellStyle name="Normal 14 5 11 3" xfId="2250"/>
    <cellStyle name="Normal 14 5 12" xfId="2251"/>
    <cellStyle name="Normal 14 5 12 2" xfId="2252"/>
    <cellStyle name="Normal 14 5 12 2 2" xfId="2253"/>
    <cellStyle name="Normal 14 5 12 3" xfId="2254"/>
    <cellStyle name="Normal 14 5 13" xfId="2255"/>
    <cellStyle name="Normal 14 5 13 2" xfId="2256"/>
    <cellStyle name="Normal 14 5 13 2 2" xfId="2257"/>
    <cellStyle name="Normal 14 5 13 3" xfId="2258"/>
    <cellStyle name="Normal 14 5 14" xfId="2259"/>
    <cellStyle name="Normal 14 5 14 2" xfId="2260"/>
    <cellStyle name="Normal 14 5 14 2 2" xfId="2261"/>
    <cellStyle name="Normal 14 5 14 3" xfId="2262"/>
    <cellStyle name="Normal 14 5 15" xfId="2263"/>
    <cellStyle name="Normal 14 5 15 2" xfId="2264"/>
    <cellStyle name="Normal 14 5 15 2 2" xfId="2265"/>
    <cellStyle name="Normal 14 5 15 3" xfId="2266"/>
    <cellStyle name="Normal 14 5 16" xfId="2267"/>
    <cellStyle name="Normal 14 5 16 2" xfId="2268"/>
    <cellStyle name="Normal 14 5 16 2 2" xfId="2269"/>
    <cellStyle name="Normal 14 5 16 3" xfId="2270"/>
    <cellStyle name="Normal 14 5 17" xfId="2271"/>
    <cellStyle name="Normal 14 5 17 2" xfId="2272"/>
    <cellStyle name="Normal 14 5 17 2 2" xfId="2273"/>
    <cellStyle name="Normal 14 5 17 3" xfId="2274"/>
    <cellStyle name="Normal 14 5 18" xfId="2275"/>
    <cellStyle name="Normal 14 5 18 2" xfId="2276"/>
    <cellStyle name="Normal 14 5 18 2 2" xfId="2277"/>
    <cellStyle name="Normal 14 5 18 3" xfId="2278"/>
    <cellStyle name="Normal 14 5 19" xfId="2279"/>
    <cellStyle name="Normal 14 5 19 2" xfId="2280"/>
    <cellStyle name="Normal 14 5 2" xfId="2281"/>
    <cellStyle name="Normal 14 5 2 2" xfId="2282"/>
    <cellStyle name="Normal 14 5 2 2 2" xfId="2283"/>
    <cellStyle name="Normal 14 5 2 3" xfId="2284"/>
    <cellStyle name="Normal 14 5 20" xfId="2285"/>
    <cellStyle name="Normal 14 5 3" xfId="2286"/>
    <cellStyle name="Normal 14 5 3 2" xfId="2287"/>
    <cellStyle name="Normal 14 5 3 2 2" xfId="2288"/>
    <cellStyle name="Normal 14 5 3 3" xfId="2289"/>
    <cellStyle name="Normal 14 5 4" xfId="2290"/>
    <cellStyle name="Normal 14 5 4 2" xfId="2291"/>
    <cellStyle name="Normal 14 5 4 2 2" xfId="2292"/>
    <cellStyle name="Normal 14 5 4 3" xfId="2293"/>
    <cellStyle name="Normal 14 5 5" xfId="2294"/>
    <cellStyle name="Normal 14 5 5 2" xfId="2295"/>
    <cellStyle name="Normal 14 5 5 2 2" xfId="2296"/>
    <cellStyle name="Normal 14 5 5 3" xfId="2297"/>
    <cellStyle name="Normal 14 5 6" xfId="2298"/>
    <cellStyle name="Normal 14 5 6 2" xfId="2299"/>
    <cellStyle name="Normal 14 5 6 2 2" xfId="2300"/>
    <cellStyle name="Normal 14 5 6 3" xfId="2301"/>
    <cellStyle name="Normal 14 5 7" xfId="2302"/>
    <cellStyle name="Normal 14 5 7 2" xfId="2303"/>
    <cellStyle name="Normal 14 5 7 2 2" xfId="2304"/>
    <cellStyle name="Normal 14 5 7 3" xfId="2305"/>
    <cellStyle name="Normal 14 5 8" xfId="2306"/>
    <cellStyle name="Normal 14 5 8 2" xfId="2307"/>
    <cellStyle name="Normal 14 5 8 2 2" xfId="2308"/>
    <cellStyle name="Normal 14 5 8 3" xfId="2309"/>
    <cellStyle name="Normal 14 5 9" xfId="2310"/>
    <cellStyle name="Normal 14 5 9 2" xfId="2311"/>
    <cellStyle name="Normal 14 5 9 2 2" xfId="2312"/>
    <cellStyle name="Normal 14 5 9 3" xfId="2313"/>
    <cellStyle name="Normal 14 6" xfId="2314"/>
    <cellStyle name="Normal 14 6 10" xfId="2315"/>
    <cellStyle name="Normal 14 6 10 2" xfId="2316"/>
    <cellStyle name="Normal 14 6 10 2 2" xfId="2317"/>
    <cellStyle name="Normal 14 6 10 3" xfId="2318"/>
    <cellStyle name="Normal 14 6 11" xfId="2319"/>
    <cellStyle name="Normal 14 6 11 2" xfId="2320"/>
    <cellStyle name="Normal 14 6 11 2 2" xfId="2321"/>
    <cellStyle name="Normal 14 6 11 3" xfId="2322"/>
    <cellStyle name="Normal 14 6 12" xfId="2323"/>
    <cellStyle name="Normal 14 6 12 2" xfId="2324"/>
    <cellStyle name="Normal 14 6 12 2 2" xfId="2325"/>
    <cellStyle name="Normal 14 6 12 3" xfId="2326"/>
    <cellStyle name="Normal 14 6 13" xfId="2327"/>
    <cellStyle name="Normal 14 6 13 2" xfId="2328"/>
    <cellStyle name="Normal 14 6 13 2 2" xfId="2329"/>
    <cellStyle name="Normal 14 6 13 3" xfId="2330"/>
    <cellStyle name="Normal 14 6 14" xfId="2331"/>
    <cellStyle name="Normal 14 6 14 2" xfId="2332"/>
    <cellStyle name="Normal 14 6 14 2 2" xfId="2333"/>
    <cellStyle name="Normal 14 6 14 3" xfId="2334"/>
    <cellStyle name="Normal 14 6 15" xfId="2335"/>
    <cellStyle name="Normal 14 6 15 2" xfId="2336"/>
    <cellStyle name="Normal 14 6 15 2 2" xfId="2337"/>
    <cellStyle name="Normal 14 6 15 3" xfId="2338"/>
    <cellStyle name="Normal 14 6 16" xfId="2339"/>
    <cellStyle name="Normal 14 6 16 2" xfId="2340"/>
    <cellStyle name="Normal 14 6 16 2 2" xfId="2341"/>
    <cellStyle name="Normal 14 6 16 3" xfId="2342"/>
    <cellStyle name="Normal 14 6 17" xfId="2343"/>
    <cellStyle name="Normal 14 6 17 2" xfId="2344"/>
    <cellStyle name="Normal 14 6 17 2 2" xfId="2345"/>
    <cellStyle name="Normal 14 6 17 3" xfId="2346"/>
    <cellStyle name="Normal 14 6 18" xfId="2347"/>
    <cellStyle name="Normal 14 6 18 2" xfId="2348"/>
    <cellStyle name="Normal 14 6 18 2 2" xfId="2349"/>
    <cellStyle name="Normal 14 6 18 3" xfId="2350"/>
    <cellStyle name="Normal 14 6 19" xfId="2351"/>
    <cellStyle name="Normal 14 6 19 2" xfId="2352"/>
    <cellStyle name="Normal 14 6 2" xfId="2353"/>
    <cellStyle name="Normal 14 6 2 2" xfId="2354"/>
    <cellStyle name="Normal 14 6 2 2 2" xfId="2355"/>
    <cellStyle name="Normal 14 6 2 3" xfId="2356"/>
    <cellStyle name="Normal 14 6 20" xfId="2357"/>
    <cellStyle name="Normal 14 6 3" xfId="2358"/>
    <cellStyle name="Normal 14 6 3 2" xfId="2359"/>
    <cellStyle name="Normal 14 6 3 2 2" xfId="2360"/>
    <cellStyle name="Normal 14 6 3 3" xfId="2361"/>
    <cellStyle name="Normal 14 6 4" xfId="2362"/>
    <cellStyle name="Normal 14 6 4 2" xfId="2363"/>
    <cellStyle name="Normal 14 6 4 2 2" xfId="2364"/>
    <cellStyle name="Normal 14 6 4 3" xfId="2365"/>
    <cellStyle name="Normal 14 6 5" xfId="2366"/>
    <cellStyle name="Normal 14 6 5 2" xfId="2367"/>
    <cellStyle name="Normal 14 6 5 2 2" xfId="2368"/>
    <cellStyle name="Normal 14 6 5 3" xfId="2369"/>
    <cellStyle name="Normal 14 6 6" xfId="2370"/>
    <cellStyle name="Normal 14 6 6 2" xfId="2371"/>
    <cellStyle name="Normal 14 6 6 2 2" xfId="2372"/>
    <cellStyle name="Normal 14 6 6 3" xfId="2373"/>
    <cellStyle name="Normal 14 6 7" xfId="2374"/>
    <cellStyle name="Normal 14 6 7 2" xfId="2375"/>
    <cellStyle name="Normal 14 6 7 2 2" xfId="2376"/>
    <cellStyle name="Normal 14 6 7 3" xfId="2377"/>
    <cellStyle name="Normal 14 6 8" xfId="2378"/>
    <cellStyle name="Normal 14 6 8 2" xfId="2379"/>
    <cellStyle name="Normal 14 6 8 2 2" xfId="2380"/>
    <cellStyle name="Normal 14 6 8 3" xfId="2381"/>
    <cellStyle name="Normal 14 6 9" xfId="2382"/>
    <cellStyle name="Normal 14 6 9 2" xfId="2383"/>
    <cellStyle name="Normal 14 6 9 2 2" xfId="2384"/>
    <cellStyle name="Normal 14 6 9 3" xfId="2385"/>
    <cellStyle name="Normal 14 7" xfId="2386"/>
    <cellStyle name="Normal 14 7 10" xfId="2387"/>
    <cellStyle name="Normal 14 7 10 2" xfId="2388"/>
    <cellStyle name="Normal 14 7 10 2 2" xfId="2389"/>
    <cellStyle name="Normal 14 7 10 3" xfId="2390"/>
    <cellStyle name="Normal 14 7 11" xfId="2391"/>
    <cellStyle name="Normal 14 7 11 2" xfId="2392"/>
    <cellStyle name="Normal 14 7 11 2 2" xfId="2393"/>
    <cellStyle name="Normal 14 7 11 3" xfId="2394"/>
    <cellStyle name="Normal 14 7 12" xfId="2395"/>
    <cellStyle name="Normal 14 7 12 2" xfId="2396"/>
    <cellStyle name="Normal 14 7 12 2 2" xfId="2397"/>
    <cellStyle name="Normal 14 7 12 3" xfId="2398"/>
    <cellStyle name="Normal 14 7 13" xfId="2399"/>
    <cellStyle name="Normal 14 7 13 2" xfId="2400"/>
    <cellStyle name="Normal 14 7 13 2 2" xfId="2401"/>
    <cellStyle name="Normal 14 7 13 3" xfId="2402"/>
    <cellStyle name="Normal 14 7 14" xfId="2403"/>
    <cellStyle name="Normal 14 7 14 2" xfId="2404"/>
    <cellStyle name="Normal 14 7 14 2 2" xfId="2405"/>
    <cellStyle name="Normal 14 7 14 3" xfId="2406"/>
    <cellStyle name="Normal 14 7 15" xfId="2407"/>
    <cellStyle name="Normal 14 7 15 2" xfId="2408"/>
    <cellStyle name="Normal 14 7 15 2 2" xfId="2409"/>
    <cellStyle name="Normal 14 7 15 3" xfId="2410"/>
    <cellStyle name="Normal 14 7 16" xfId="2411"/>
    <cellStyle name="Normal 14 7 16 2" xfId="2412"/>
    <cellStyle name="Normal 14 7 16 2 2" xfId="2413"/>
    <cellStyle name="Normal 14 7 16 3" xfId="2414"/>
    <cellStyle name="Normal 14 7 17" xfId="2415"/>
    <cellStyle name="Normal 14 7 17 2" xfId="2416"/>
    <cellStyle name="Normal 14 7 17 2 2" xfId="2417"/>
    <cellStyle name="Normal 14 7 17 3" xfId="2418"/>
    <cellStyle name="Normal 14 7 18" xfId="2419"/>
    <cellStyle name="Normal 14 7 18 2" xfId="2420"/>
    <cellStyle name="Normal 14 7 18 2 2" xfId="2421"/>
    <cellStyle name="Normal 14 7 18 3" xfId="2422"/>
    <cellStyle name="Normal 14 7 19" xfId="2423"/>
    <cellStyle name="Normal 14 7 19 2" xfId="2424"/>
    <cellStyle name="Normal 14 7 2" xfId="2425"/>
    <cellStyle name="Normal 14 7 2 2" xfId="2426"/>
    <cellStyle name="Normal 14 7 2 2 2" xfId="2427"/>
    <cellStyle name="Normal 14 7 2 3" xfId="2428"/>
    <cellStyle name="Normal 14 7 20" xfId="2429"/>
    <cellStyle name="Normal 14 7 3" xfId="2430"/>
    <cellStyle name="Normal 14 7 3 2" xfId="2431"/>
    <cellStyle name="Normal 14 7 3 2 2" xfId="2432"/>
    <cellStyle name="Normal 14 7 3 3" xfId="2433"/>
    <cellStyle name="Normal 14 7 4" xfId="2434"/>
    <cellStyle name="Normal 14 7 4 2" xfId="2435"/>
    <cellStyle name="Normal 14 7 4 2 2" xfId="2436"/>
    <cellStyle name="Normal 14 7 4 3" xfId="2437"/>
    <cellStyle name="Normal 14 7 5" xfId="2438"/>
    <cellStyle name="Normal 14 7 5 2" xfId="2439"/>
    <cellStyle name="Normal 14 7 5 2 2" xfId="2440"/>
    <cellStyle name="Normal 14 7 5 3" xfId="2441"/>
    <cellStyle name="Normal 14 7 6" xfId="2442"/>
    <cellStyle name="Normal 14 7 6 2" xfId="2443"/>
    <cellStyle name="Normal 14 7 6 2 2" xfId="2444"/>
    <cellStyle name="Normal 14 7 6 3" xfId="2445"/>
    <cellStyle name="Normal 14 7 7" xfId="2446"/>
    <cellStyle name="Normal 14 7 7 2" xfId="2447"/>
    <cellStyle name="Normal 14 7 7 2 2" xfId="2448"/>
    <cellStyle name="Normal 14 7 7 3" xfId="2449"/>
    <cellStyle name="Normal 14 7 8" xfId="2450"/>
    <cellStyle name="Normal 14 7 8 2" xfId="2451"/>
    <cellStyle name="Normal 14 7 8 2 2" xfId="2452"/>
    <cellStyle name="Normal 14 7 8 3" xfId="2453"/>
    <cellStyle name="Normal 14 7 9" xfId="2454"/>
    <cellStyle name="Normal 14 7 9 2" xfId="2455"/>
    <cellStyle name="Normal 14 7 9 2 2" xfId="2456"/>
    <cellStyle name="Normal 14 7 9 3" xfId="2457"/>
    <cellStyle name="Normal 14 8" xfId="2458"/>
    <cellStyle name="Normal 14 8 10" xfId="2459"/>
    <cellStyle name="Normal 14 8 10 2" xfId="2460"/>
    <cellStyle name="Normal 14 8 10 2 2" xfId="2461"/>
    <cellStyle name="Normal 14 8 10 3" xfId="2462"/>
    <cellStyle name="Normal 14 8 11" xfId="2463"/>
    <cellStyle name="Normal 14 8 11 2" xfId="2464"/>
    <cellStyle name="Normal 14 8 11 2 2" xfId="2465"/>
    <cellStyle name="Normal 14 8 11 3" xfId="2466"/>
    <cellStyle name="Normal 14 8 12" xfId="2467"/>
    <cellStyle name="Normal 14 8 12 2" xfId="2468"/>
    <cellStyle name="Normal 14 8 12 2 2" xfId="2469"/>
    <cellStyle name="Normal 14 8 12 3" xfId="2470"/>
    <cellStyle name="Normal 14 8 13" xfId="2471"/>
    <cellStyle name="Normal 14 8 13 2" xfId="2472"/>
    <cellStyle name="Normal 14 8 13 2 2" xfId="2473"/>
    <cellStyle name="Normal 14 8 13 3" xfId="2474"/>
    <cellStyle name="Normal 14 8 14" xfId="2475"/>
    <cellStyle name="Normal 14 8 14 2" xfId="2476"/>
    <cellStyle name="Normal 14 8 14 2 2" xfId="2477"/>
    <cellStyle name="Normal 14 8 14 3" xfId="2478"/>
    <cellStyle name="Normal 14 8 15" xfId="2479"/>
    <cellStyle name="Normal 14 8 15 2" xfId="2480"/>
    <cellStyle name="Normal 14 8 15 2 2" xfId="2481"/>
    <cellStyle name="Normal 14 8 15 3" xfId="2482"/>
    <cellStyle name="Normal 14 8 16" xfId="2483"/>
    <cellStyle name="Normal 14 8 16 2" xfId="2484"/>
    <cellStyle name="Normal 14 8 16 2 2" xfId="2485"/>
    <cellStyle name="Normal 14 8 16 3" xfId="2486"/>
    <cellStyle name="Normal 14 8 17" xfId="2487"/>
    <cellStyle name="Normal 14 8 17 2" xfId="2488"/>
    <cellStyle name="Normal 14 8 17 2 2" xfId="2489"/>
    <cellStyle name="Normal 14 8 17 3" xfId="2490"/>
    <cellStyle name="Normal 14 8 18" xfId="2491"/>
    <cellStyle name="Normal 14 8 18 2" xfId="2492"/>
    <cellStyle name="Normal 14 8 18 2 2" xfId="2493"/>
    <cellStyle name="Normal 14 8 18 3" xfId="2494"/>
    <cellStyle name="Normal 14 8 19" xfId="2495"/>
    <cellStyle name="Normal 14 8 19 2" xfId="2496"/>
    <cellStyle name="Normal 14 8 2" xfId="2497"/>
    <cellStyle name="Normal 14 8 2 2" xfId="2498"/>
    <cellStyle name="Normal 14 8 2 2 2" xfId="2499"/>
    <cellStyle name="Normal 14 8 2 3" xfId="2500"/>
    <cellStyle name="Normal 14 8 20" xfId="2501"/>
    <cellStyle name="Normal 14 8 3" xfId="2502"/>
    <cellStyle name="Normal 14 8 3 2" xfId="2503"/>
    <cellStyle name="Normal 14 8 3 2 2" xfId="2504"/>
    <cellStyle name="Normal 14 8 3 3" xfId="2505"/>
    <cellStyle name="Normal 14 8 4" xfId="2506"/>
    <cellStyle name="Normal 14 8 4 2" xfId="2507"/>
    <cellStyle name="Normal 14 8 4 2 2" xfId="2508"/>
    <cellStyle name="Normal 14 8 4 3" xfId="2509"/>
    <cellStyle name="Normal 14 8 5" xfId="2510"/>
    <cellStyle name="Normal 14 8 5 2" xfId="2511"/>
    <cellStyle name="Normal 14 8 5 2 2" xfId="2512"/>
    <cellStyle name="Normal 14 8 5 3" xfId="2513"/>
    <cellStyle name="Normal 14 8 6" xfId="2514"/>
    <cellStyle name="Normal 14 8 6 2" xfId="2515"/>
    <cellStyle name="Normal 14 8 6 2 2" xfId="2516"/>
    <cellStyle name="Normal 14 8 6 3" xfId="2517"/>
    <cellStyle name="Normal 14 8 7" xfId="2518"/>
    <cellStyle name="Normal 14 8 7 2" xfId="2519"/>
    <cellStyle name="Normal 14 8 7 2 2" xfId="2520"/>
    <cellStyle name="Normal 14 8 7 3" xfId="2521"/>
    <cellStyle name="Normal 14 8 8" xfId="2522"/>
    <cellStyle name="Normal 14 8 8 2" xfId="2523"/>
    <cellStyle name="Normal 14 8 8 2 2" xfId="2524"/>
    <cellStyle name="Normal 14 8 8 3" xfId="2525"/>
    <cellStyle name="Normal 14 8 9" xfId="2526"/>
    <cellStyle name="Normal 14 8 9 2" xfId="2527"/>
    <cellStyle name="Normal 14 8 9 2 2" xfId="2528"/>
    <cellStyle name="Normal 14 8 9 3" xfId="2529"/>
    <cellStyle name="Normal 14 9" xfId="2530"/>
    <cellStyle name="Normal 14 9 10" xfId="2531"/>
    <cellStyle name="Normal 14 9 10 2" xfId="2532"/>
    <cellStyle name="Normal 14 9 10 2 2" xfId="2533"/>
    <cellStyle name="Normal 14 9 10 3" xfId="2534"/>
    <cellStyle name="Normal 14 9 11" xfId="2535"/>
    <cellStyle name="Normal 14 9 11 2" xfId="2536"/>
    <cellStyle name="Normal 14 9 11 2 2" xfId="2537"/>
    <cellStyle name="Normal 14 9 11 3" xfId="2538"/>
    <cellStyle name="Normal 14 9 12" xfId="2539"/>
    <cellStyle name="Normal 14 9 12 2" xfId="2540"/>
    <cellStyle name="Normal 14 9 12 2 2" xfId="2541"/>
    <cellStyle name="Normal 14 9 12 3" xfId="2542"/>
    <cellStyle name="Normal 14 9 13" xfId="2543"/>
    <cellStyle name="Normal 14 9 13 2" xfId="2544"/>
    <cellStyle name="Normal 14 9 13 2 2" xfId="2545"/>
    <cellStyle name="Normal 14 9 13 3" xfId="2546"/>
    <cellStyle name="Normal 14 9 14" xfId="2547"/>
    <cellStyle name="Normal 14 9 14 2" xfId="2548"/>
    <cellStyle name="Normal 14 9 14 2 2" xfId="2549"/>
    <cellStyle name="Normal 14 9 14 3" xfId="2550"/>
    <cellStyle name="Normal 14 9 15" xfId="2551"/>
    <cellStyle name="Normal 14 9 15 2" xfId="2552"/>
    <cellStyle name="Normal 14 9 15 2 2" xfId="2553"/>
    <cellStyle name="Normal 14 9 15 3" xfId="2554"/>
    <cellStyle name="Normal 14 9 16" xfId="2555"/>
    <cellStyle name="Normal 14 9 16 2" xfId="2556"/>
    <cellStyle name="Normal 14 9 16 2 2" xfId="2557"/>
    <cellStyle name="Normal 14 9 16 3" xfId="2558"/>
    <cellStyle name="Normal 14 9 17" xfId="2559"/>
    <cellStyle name="Normal 14 9 17 2" xfId="2560"/>
    <cellStyle name="Normal 14 9 17 2 2" xfId="2561"/>
    <cellStyle name="Normal 14 9 17 3" xfId="2562"/>
    <cellStyle name="Normal 14 9 18" xfId="2563"/>
    <cellStyle name="Normal 14 9 18 2" xfId="2564"/>
    <cellStyle name="Normal 14 9 18 2 2" xfId="2565"/>
    <cellStyle name="Normal 14 9 18 3" xfId="2566"/>
    <cellStyle name="Normal 14 9 19" xfId="2567"/>
    <cellStyle name="Normal 14 9 19 2" xfId="2568"/>
    <cellStyle name="Normal 14 9 2" xfId="2569"/>
    <cellStyle name="Normal 14 9 2 2" xfId="2570"/>
    <cellStyle name="Normal 14 9 2 2 2" xfId="2571"/>
    <cellStyle name="Normal 14 9 2 3" xfId="2572"/>
    <cellStyle name="Normal 14 9 20" xfId="2573"/>
    <cellStyle name="Normal 14 9 3" xfId="2574"/>
    <cellStyle name="Normal 14 9 3 2" xfId="2575"/>
    <cellStyle name="Normal 14 9 3 2 2" xfId="2576"/>
    <cellStyle name="Normal 14 9 3 3" xfId="2577"/>
    <cellStyle name="Normal 14 9 4" xfId="2578"/>
    <cellStyle name="Normal 14 9 4 2" xfId="2579"/>
    <cellStyle name="Normal 14 9 4 2 2" xfId="2580"/>
    <cellStyle name="Normal 14 9 4 3" xfId="2581"/>
    <cellStyle name="Normal 14 9 5" xfId="2582"/>
    <cellStyle name="Normal 14 9 5 2" xfId="2583"/>
    <cellStyle name="Normal 14 9 5 2 2" xfId="2584"/>
    <cellStyle name="Normal 14 9 5 3" xfId="2585"/>
    <cellStyle name="Normal 14 9 6" xfId="2586"/>
    <cellStyle name="Normal 14 9 6 2" xfId="2587"/>
    <cellStyle name="Normal 14 9 6 2 2" xfId="2588"/>
    <cellStyle name="Normal 14 9 6 3" xfId="2589"/>
    <cellStyle name="Normal 14 9 7" xfId="2590"/>
    <cellStyle name="Normal 14 9 7 2" xfId="2591"/>
    <cellStyle name="Normal 14 9 7 2 2" xfId="2592"/>
    <cellStyle name="Normal 14 9 7 3" xfId="2593"/>
    <cellStyle name="Normal 14 9 8" xfId="2594"/>
    <cellStyle name="Normal 14 9 8 2" xfId="2595"/>
    <cellStyle name="Normal 14 9 8 2 2" xfId="2596"/>
    <cellStyle name="Normal 14 9 8 3" xfId="2597"/>
    <cellStyle name="Normal 14 9 9" xfId="2598"/>
    <cellStyle name="Normal 14 9 9 2" xfId="2599"/>
    <cellStyle name="Normal 14 9 9 2 2" xfId="2600"/>
    <cellStyle name="Normal 14 9 9 3" xfId="2601"/>
    <cellStyle name="Normal 14_Xmsn Purch BA Details" xfId="2602"/>
    <cellStyle name="Normal 15" xfId="2603"/>
    <cellStyle name="Normal 15 10" xfId="2604"/>
    <cellStyle name="Normal 15 10 2" xfId="2605"/>
    <cellStyle name="Normal 15 10 2 2" xfId="2606"/>
    <cellStyle name="Normal 15 10 3" xfId="2607"/>
    <cellStyle name="Normal 15 11" xfId="2608"/>
    <cellStyle name="Normal 15 11 2" xfId="2609"/>
    <cellStyle name="Normal 15 11 2 2" xfId="2610"/>
    <cellStyle name="Normal 15 11 3" xfId="2611"/>
    <cellStyle name="Normal 15 12" xfId="2612"/>
    <cellStyle name="Normal 15 12 2" xfId="2613"/>
    <cellStyle name="Normal 15 12 2 2" xfId="2614"/>
    <cellStyle name="Normal 15 12 3" xfId="2615"/>
    <cellStyle name="Normal 15 13" xfId="2616"/>
    <cellStyle name="Normal 15 13 2" xfId="2617"/>
    <cellStyle name="Normal 15 13 2 2" xfId="2618"/>
    <cellStyle name="Normal 15 13 3" xfId="2619"/>
    <cellStyle name="Normal 15 14" xfId="2620"/>
    <cellStyle name="Normal 15 14 2" xfId="2621"/>
    <cellStyle name="Normal 15 14 2 2" xfId="2622"/>
    <cellStyle name="Normal 15 14 3" xfId="2623"/>
    <cellStyle name="Normal 15 15" xfId="2624"/>
    <cellStyle name="Normal 15 15 2" xfId="2625"/>
    <cellStyle name="Normal 15 15 2 2" xfId="2626"/>
    <cellStyle name="Normal 15 15 3" xfId="2627"/>
    <cellStyle name="Normal 15 16" xfId="2628"/>
    <cellStyle name="Normal 15 16 2" xfId="2629"/>
    <cellStyle name="Normal 15 16 2 2" xfId="2630"/>
    <cellStyle name="Normal 15 16 3" xfId="2631"/>
    <cellStyle name="Normal 15 17" xfId="2632"/>
    <cellStyle name="Normal 15 17 2" xfId="2633"/>
    <cellStyle name="Normal 15 17 2 2" xfId="2634"/>
    <cellStyle name="Normal 15 17 3" xfId="2635"/>
    <cellStyle name="Normal 15 18" xfId="2636"/>
    <cellStyle name="Normal 15 18 2" xfId="2637"/>
    <cellStyle name="Normal 15 18 2 2" xfId="2638"/>
    <cellStyle name="Normal 15 18 3" xfId="2639"/>
    <cellStyle name="Normal 15 19" xfId="2640"/>
    <cellStyle name="Normal 15 19 2" xfId="2641"/>
    <cellStyle name="Normal 15 19 2 2" xfId="2642"/>
    <cellStyle name="Normal 15 19 3" xfId="2643"/>
    <cellStyle name="Normal 15 2" xfId="2644"/>
    <cellStyle name="Normal 15 2 10" xfId="2645"/>
    <cellStyle name="Normal 15 2 10 2" xfId="2646"/>
    <cellStyle name="Normal 15 2 10 2 2" xfId="2647"/>
    <cellStyle name="Normal 15 2 10 3" xfId="2648"/>
    <cellStyle name="Normal 15 2 11" xfId="2649"/>
    <cellStyle name="Normal 15 2 11 2" xfId="2650"/>
    <cellStyle name="Normal 15 2 11 2 2" xfId="2651"/>
    <cellStyle name="Normal 15 2 11 3" xfId="2652"/>
    <cellStyle name="Normal 15 2 12" xfId="2653"/>
    <cellStyle name="Normal 15 2 12 2" xfId="2654"/>
    <cellStyle name="Normal 15 2 12 2 2" xfId="2655"/>
    <cellStyle name="Normal 15 2 12 3" xfId="2656"/>
    <cellStyle name="Normal 15 2 13" xfId="2657"/>
    <cellStyle name="Normal 15 2 13 2" xfId="2658"/>
    <cellStyle name="Normal 15 2 13 2 2" xfId="2659"/>
    <cellStyle name="Normal 15 2 13 3" xfId="2660"/>
    <cellStyle name="Normal 15 2 14" xfId="2661"/>
    <cellStyle name="Normal 15 2 14 2" xfId="2662"/>
    <cellStyle name="Normal 15 2 14 2 2" xfId="2663"/>
    <cellStyle name="Normal 15 2 14 3" xfId="2664"/>
    <cellStyle name="Normal 15 2 15" xfId="2665"/>
    <cellStyle name="Normal 15 2 15 2" xfId="2666"/>
    <cellStyle name="Normal 15 2 15 2 2" xfId="2667"/>
    <cellStyle name="Normal 15 2 15 3" xfId="2668"/>
    <cellStyle name="Normal 15 2 16" xfId="2669"/>
    <cellStyle name="Normal 15 2 16 2" xfId="2670"/>
    <cellStyle name="Normal 15 2 16 2 2" xfId="2671"/>
    <cellStyle name="Normal 15 2 16 3" xfId="2672"/>
    <cellStyle name="Normal 15 2 17" xfId="2673"/>
    <cellStyle name="Normal 15 2 17 2" xfId="2674"/>
    <cellStyle name="Normal 15 2 17 2 2" xfId="2675"/>
    <cellStyle name="Normal 15 2 17 3" xfId="2676"/>
    <cellStyle name="Normal 15 2 18" xfId="2677"/>
    <cellStyle name="Normal 15 2 18 2" xfId="2678"/>
    <cellStyle name="Normal 15 2 18 2 2" xfId="2679"/>
    <cellStyle name="Normal 15 2 18 3" xfId="2680"/>
    <cellStyle name="Normal 15 2 19" xfId="2681"/>
    <cellStyle name="Normal 15 2 19 2" xfId="2682"/>
    <cellStyle name="Normal 15 2 2" xfId="2683"/>
    <cellStyle name="Normal 15 2 2 2" xfId="2684"/>
    <cellStyle name="Normal 15 2 2 2 2" xfId="2685"/>
    <cellStyle name="Normal 15 2 2 3" xfId="2686"/>
    <cellStyle name="Normal 15 2 20" xfId="2687"/>
    <cellStyle name="Normal 15 2 3" xfId="2688"/>
    <cellStyle name="Normal 15 2 3 2" xfId="2689"/>
    <cellStyle name="Normal 15 2 3 2 2" xfId="2690"/>
    <cellStyle name="Normal 15 2 3 3" xfId="2691"/>
    <cellStyle name="Normal 15 2 4" xfId="2692"/>
    <cellStyle name="Normal 15 2 4 2" xfId="2693"/>
    <cellStyle name="Normal 15 2 4 2 2" xfId="2694"/>
    <cellStyle name="Normal 15 2 4 3" xfId="2695"/>
    <cellStyle name="Normal 15 2 5" xfId="2696"/>
    <cellStyle name="Normal 15 2 5 2" xfId="2697"/>
    <cellStyle name="Normal 15 2 5 2 2" xfId="2698"/>
    <cellStyle name="Normal 15 2 5 3" xfId="2699"/>
    <cellStyle name="Normal 15 2 6" xfId="2700"/>
    <cellStyle name="Normal 15 2 6 2" xfId="2701"/>
    <cellStyle name="Normal 15 2 6 2 2" xfId="2702"/>
    <cellStyle name="Normal 15 2 6 3" xfId="2703"/>
    <cellStyle name="Normal 15 2 7" xfId="2704"/>
    <cellStyle name="Normal 15 2 7 2" xfId="2705"/>
    <cellStyle name="Normal 15 2 7 2 2" xfId="2706"/>
    <cellStyle name="Normal 15 2 7 3" xfId="2707"/>
    <cellStyle name="Normal 15 2 8" xfId="2708"/>
    <cellStyle name="Normal 15 2 8 2" xfId="2709"/>
    <cellStyle name="Normal 15 2 8 2 2" xfId="2710"/>
    <cellStyle name="Normal 15 2 8 3" xfId="2711"/>
    <cellStyle name="Normal 15 2 9" xfId="2712"/>
    <cellStyle name="Normal 15 2 9 2" xfId="2713"/>
    <cellStyle name="Normal 15 2 9 2 2" xfId="2714"/>
    <cellStyle name="Normal 15 2 9 3" xfId="2715"/>
    <cellStyle name="Normal 15 20" xfId="2716"/>
    <cellStyle name="Normal 15 20 2" xfId="2717"/>
    <cellStyle name="Normal 15 20 2 2" xfId="2718"/>
    <cellStyle name="Normal 15 20 3" xfId="2719"/>
    <cellStyle name="Normal 15 21" xfId="2720"/>
    <cellStyle name="Normal 15 21 2" xfId="2721"/>
    <cellStyle name="Normal 15 21 2 2" xfId="2722"/>
    <cellStyle name="Normal 15 21 3" xfId="2723"/>
    <cellStyle name="Normal 15 22" xfId="2724"/>
    <cellStyle name="Normal 15 22 2" xfId="2725"/>
    <cellStyle name="Normal 15 22 2 2" xfId="2726"/>
    <cellStyle name="Normal 15 22 3" xfId="2727"/>
    <cellStyle name="Normal 15 23" xfId="2728"/>
    <cellStyle name="Normal 15 23 2" xfId="2729"/>
    <cellStyle name="Normal 15 23 2 2" xfId="2730"/>
    <cellStyle name="Normal 15 23 3" xfId="2731"/>
    <cellStyle name="Normal 15 24" xfId="2732"/>
    <cellStyle name="Normal 15 24 2" xfId="2733"/>
    <cellStyle name="Normal 15 24 2 2" xfId="2734"/>
    <cellStyle name="Normal 15 24 3" xfId="2735"/>
    <cellStyle name="Normal 15 25" xfId="2736"/>
    <cellStyle name="Normal 15 25 2" xfId="2737"/>
    <cellStyle name="Normal 15 25 2 2" xfId="2738"/>
    <cellStyle name="Normal 15 25 3" xfId="2739"/>
    <cellStyle name="Normal 15 26" xfId="2740"/>
    <cellStyle name="Normal 15 26 2" xfId="2741"/>
    <cellStyle name="Normal 15 26 2 2" xfId="2742"/>
    <cellStyle name="Normal 15 26 3" xfId="2743"/>
    <cellStyle name="Normal 15 27" xfId="2744"/>
    <cellStyle name="Normal 15 27 2" xfId="2745"/>
    <cellStyle name="Normal 15 28" xfId="2746"/>
    <cellStyle name="Normal 15 3" xfId="2747"/>
    <cellStyle name="Normal 15 3 10" xfId="2748"/>
    <cellStyle name="Normal 15 3 10 2" xfId="2749"/>
    <cellStyle name="Normal 15 3 10 2 2" xfId="2750"/>
    <cellStyle name="Normal 15 3 10 3" xfId="2751"/>
    <cellStyle name="Normal 15 3 11" xfId="2752"/>
    <cellStyle name="Normal 15 3 11 2" xfId="2753"/>
    <cellStyle name="Normal 15 3 11 2 2" xfId="2754"/>
    <cellStyle name="Normal 15 3 11 3" xfId="2755"/>
    <cellStyle name="Normal 15 3 12" xfId="2756"/>
    <cellStyle name="Normal 15 3 12 2" xfId="2757"/>
    <cellStyle name="Normal 15 3 12 2 2" xfId="2758"/>
    <cellStyle name="Normal 15 3 12 3" xfId="2759"/>
    <cellStyle name="Normal 15 3 13" xfId="2760"/>
    <cellStyle name="Normal 15 3 13 2" xfId="2761"/>
    <cellStyle name="Normal 15 3 13 2 2" xfId="2762"/>
    <cellStyle name="Normal 15 3 13 3" xfId="2763"/>
    <cellStyle name="Normal 15 3 14" xfId="2764"/>
    <cellStyle name="Normal 15 3 14 2" xfId="2765"/>
    <cellStyle name="Normal 15 3 14 2 2" xfId="2766"/>
    <cellStyle name="Normal 15 3 14 3" xfId="2767"/>
    <cellStyle name="Normal 15 3 15" xfId="2768"/>
    <cellStyle name="Normal 15 3 15 2" xfId="2769"/>
    <cellStyle name="Normal 15 3 15 2 2" xfId="2770"/>
    <cellStyle name="Normal 15 3 15 3" xfId="2771"/>
    <cellStyle name="Normal 15 3 16" xfId="2772"/>
    <cellStyle name="Normal 15 3 16 2" xfId="2773"/>
    <cellStyle name="Normal 15 3 16 2 2" xfId="2774"/>
    <cellStyle name="Normal 15 3 16 3" xfId="2775"/>
    <cellStyle name="Normal 15 3 17" xfId="2776"/>
    <cellStyle name="Normal 15 3 17 2" xfId="2777"/>
    <cellStyle name="Normal 15 3 17 2 2" xfId="2778"/>
    <cellStyle name="Normal 15 3 17 3" xfId="2779"/>
    <cellStyle name="Normal 15 3 18" xfId="2780"/>
    <cellStyle name="Normal 15 3 18 2" xfId="2781"/>
    <cellStyle name="Normal 15 3 18 2 2" xfId="2782"/>
    <cellStyle name="Normal 15 3 18 3" xfId="2783"/>
    <cellStyle name="Normal 15 3 19" xfId="2784"/>
    <cellStyle name="Normal 15 3 19 2" xfId="2785"/>
    <cellStyle name="Normal 15 3 2" xfId="2786"/>
    <cellStyle name="Normal 15 3 2 2" xfId="2787"/>
    <cellStyle name="Normal 15 3 2 2 2" xfId="2788"/>
    <cellStyle name="Normal 15 3 2 3" xfId="2789"/>
    <cellStyle name="Normal 15 3 20" xfId="2790"/>
    <cellStyle name="Normal 15 3 3" xfId="2791"/>
    <cellStyle name="Normal 15 3 3 2" xfId="2792"/>
    <cellStyle name="Normal 15 3 3 2 2" xfId="2793"/>
    <cellStyle name="Normal 15 3 3 3" xfId="2794"/>
    <cellStyle name="Normal 15 3 4" xfId="2795"/>
    <cellStyle name="Normal 15 3 4 2" xfId="2796"/>
    <cellStyle name="Normal 15 3 4 2 2" xfId="2797"/>
    <cellStyle name="Normal 15 3 4 3" xfId="2798"/>
    <cellStyle name="Normal 15 3 5" xfId="2799"/>
    <cellStyle name="Normal 15 3 5 2" xfId="2800"/>
    <cellStyle name="Normal 15 3 5 2 2" xfId="2801"/>
    <cellStyle name="Normal 15 3 5 3" xfId="2802"/>
    <cellStyle name="Normal 15 3 6" xfId="2803"/>
    <cellStyle name="Normal 15 3 6 2" xfId="2804"/>
    <cellStyle name="Normal 15 3 6 2 2" xfId="2805"/>
    <cellStyle name="Normal 15 3 6 3" xfId="2806"/>
    <cellStyle name="Normal 15 3 7" xfId="2807"/>
    <cellStyle name="Normal 15 3 7 2" xfId="2808"/>
    <cellStyle name="Normal 15 3 7 2 2" xfId="2809"/>
    <cellStyle name="Normal 15 3 7 3" xfId="2810"/>
    <cellStyle name="Normal 15 3 8" xfId="2811"/>
    <cellStyle name="Normal 15 3 8 2" xfId="2812"/>
    <cellStyle name="Normal 15 3 8 2 2" xfId="2813"/>
    <cellStyle name="Normal 15 3 8 3" xfId="2814"/>
    <cellStyle name="Normal 15 3 9" xfId="2815"/>
    <cellStyle name="Normal 15 3 9 2" xfId="2816"/>
    <cellStyle name="Normal 15 3 9 2 2" xfId="2817"/>
    <cellStyle name="Normal 15 3 9 3" xfId="2818"/>
    <cellStyle name="Normal 15 4" xfId="2819"/>
    <cellStyle name="Normal 15 4 10" xfId="2820"/>
    <cellStyle name="Normal 15 4 10 2" xfId="2821"/>
    <cellStyle name="Normal 15 4 10 2 2" xfId="2822"/>
    <cellStyle name="Normal 15 4 10 3" xfId="2823"/>
    <cellStyle name="Normal 15 4 11" xfId="2824"/>
    <cellStyle name="Normal 15 4 11 2" xfId="2825"/>
    <cellStyle name="Normal 15 4 11 2 2" xfId="2826"/>
    <cellStyle name="Normal 15 4 11 3" xfId="2827"/>
    <cellStyle name="Normal 15 4 12" xfId="2828"/>
    <cellStyle name="Normal 15 4 12 2" xfId="2829"/>
    <cellStyle name="Normal 15 4 12 2 2" xfId="2830"/>
    <cellStyle name="Normal 15 4 12 3" xfId="2831"/>
    <cellStyle name="Normal 15 4 13" xfId="2832"/>
    <cellStyle name="Normal 15 4 13 2" xfId="2833"/>
    <cellStyle name="Normal 15 4 13 2 2" xfId="2834"/>
    <cellStyle name="Normal 15 4 13 3" xfId="2835"/>
    <cellStyle name="Normal 15 4 14" xfId="2836"/>
    <cellStyle name="Normal 15 4 14 2" xfId="2837"/>
    <cellStyle name="Normal 15 4 14 2 2" xfId="2838"/>
    <cellStyle name="Normal 15 4 14 3" xfId="2839"/>
    <cellStyle name="Normal 15 4 15" xfId="2840"/>
    <cellStyle name="Normal 15 4 15 2" xfId="2841"/>
    <cellStyle name="Normal 15 4 15 2 2" xfId="2842"/>
    <cellStyle name="Normal 15 4 15 3" xfId="2843"/>
    <cellStyle name="Normal 15 4 16" xfId="2844"/>
    <cellStyle name="Normal 15 4 16 2" xfId="2845"/>
    <cellStyle name="Normal 15 4 16 2 2" xfId="2846"/>
    <cellStyle name="Normal 15 4 16 3" xfId="2847"/>
    <cellStyle name="Normal 15 4 17" xfId="2848"/>
    <cellStyle name="Normal 15 4 17 2" xfId="2849"/>
    <cellStyle name="Normal 15 4 17 2 2" xfId="2850"/>
    <cellStyle name="Normal 15 4 17 3" xfId="2851"/>
    <cellStyle name="Normal 15 4 18" xfId="2852"/>
    <cellStyle name="Normal 15 4 18 2" xfId="2853"/>
    <cellStyle name="Normal 15 4 18 2 2" xfId="2854"/>
    <cellStyle name="Normal 15 4 18 3" xfId="2855"/>
    <cellStyle name="Normal 15 4 19" xfId="2856"/>
    <cellStyle name="Normal 15 4 19 2" xfId="2857"/>
    <cellStyle name="Normal 15 4 2" xfId="2858"/>
    <cellStyle name="Normal 15 4 2 2" xfId="2859"/>
    <cellStyle name="Normal 15 4 2 2 2" xfId="2860"/>
    <cellStyle name="Normal 15 4 2 3" xfId="2861"/>
    <cellStyle name="Normal 15 4 20" xfId="2862"/>
    <cellStyle name="Normal 15 4 3" xfId="2863"/>
    <cellStyle name="Normal 15 4 3 2" xfId="2864"/>
    <cellStyle name="Normal 15 4 3 2 2" xfId="2865"/>
    <cellStyle name="Normal 15 4 3 3" xfId="2866"/>
    <cellStyle name="Normal 15 4 4" xfId="2867"/>
    <cellStyle name="Normal 15 4 4 2" xfId="2868"/>
    <cellStyle name="Normal 15 4 4 2 2" xfId="2869"/>
    <cellStyle name="Normal 15 4 4 3" xfId="2870"/>
    <cellStyle name="Normal 15 4 5" xfId="2871"/>
    <cellStyle name="Normal 15 4 5 2" xfId="2872"/>
    <cellStyle name="Normal 15 4 5 2 2" xfId="2873"/>
    <cellStyle name="Normal 15 4 5 3" xfId="2874"/>
    <cellStyle name="Normal 15 4 6" xfId="2875"/>
    <cellStyle name="Normal 15 4 6 2" xfId="2876"/>
    <cellStyle name="Normal 15 4 6 2 2" xfId="2877"/>
    <cellStyle name="Normal 15 4 6 3" xfId="2878"/>
    <cellStyle name="Normal 15 4 7" xfId="2879"/>
    <cellStyle name="Normal 15 4 7 2" xfId="2880"/>
    <cellStyle name="Normal 15 4 7 2 2" xfId="2881"/>
    <cellStyle name="Normal 15 4 7 3" xfId="2882"/>
    <cellStyle name="Normal 15 4 8" xfId="2883"/>
    <cellStyle name="Normal 15 4 8 2" xfId="2884"/>
    <cellStyle name="Normal 15 4 8 2 2" xfId="2885"/>
    <cellStyle name="Normal 15 4 8 3" xfId="2886"/>
    <cellStyle name="Normal 15 4 9" xfId="2887"/>
    <cellStyle name="Normal 15 4 9 2" xfId="2888"/>
    <cellStyle name="Normal 15 4 9 2 2" xfId="2889"/>
    <cellStyle name="Normal 15 4 9 3" xfId="2890"/>
    <cellStyle name="Normal 15 5" xfId="2891"/>
    <cellStyle name="Normal 15 5 10" xfId="2892"/>
    <cellStyle name="Normal 15 5 10 2" xfId="2893"/>
    <cellStyle name="Normal 15 5 10 2 2" xfId="2894"/>
    <cellStyle name="Normal 15 5 10 3" xfId="2895"/>
    <cellStyle name="Normal 15 5 11" xfId="2896"/>
    <cellStyle name="Normal 15 5 11 2" xfId="2897"/>
    <cellStyle name="Normal 15 5 11 2 2" xfId="2898"/>
    <cellStyle name="Normal 15 5 11 3" xfId="2899"/>
    <cellStyle name="Normal 15 5 12" xfId="2900"/>
    <cellStyle name="Normal 15 5 12 2" xfId="2901"/>
    <cellStyle name="Normal 15 5 12 2 2" xfId="2902"/>
    <cellStyle name="Normal 15 5 12 3" xfId="2903"/>
    <cellStyle name="Normal 15 5 13" xfId="2904"/>
    <cellStyle name="Normal 15 5 13 2" xfId="2905"/>
    <cellStyle name="Normal 15 5 13 2 2" xfId="2906"/>
    <cellStyle name="Normal 15 5 13 3" xfId="2907"/>
    <cellStyle name="Normal 15 5 14" xfId="2908"/>
    <cellStyle name="Normal 15 5 14 2" xfId="2909"/>
    <cellStyle name="Normal 15 5 14 2 2" xfId="2910"/>
    <cellStyle name="Normal 15 5 14 3" xfId="2911"/>
    <cellStyle name="Normal 15 5 15" xfId="2912"/>
    <cellStyle name="Normal 15 5 15 2" xfId="2913"/>
    <cellStyle name="Normal 15 5 15 2 2" xfId="2914"/>
    <cellStyle name="Normal 15 5 15 3" xfId="2915"/>
    <cellStyle name="Normal 15 5 16" xfId="2916"/>
    <cellStyle name="Normal 15 5 16 2" xfId="2917"/>
    <cellStyle name="Normal 15 5 16 2 2" xfId="2918"/>
    <cellStyle name="Normal 15 5 16 3" xfId="2919"/>
    <cellStyle name="Normal 15 5 17" xfId="2920"/>
    <cellStyle name="Normal 15 5 17 2" xfId="2921"/>
    <cellStyle name="Normal 15 5 17 2 2" xfId="2922"/>
    <cellStyle name="Normal 15 5 17 3" xfId="2923"/>
    <cellStyle name="Normal 15 5 18" xfId="2924"/>
    <cellStyle name="Normal 15 5 18 2" xfId="2925"/>
    <cellStyle name="Normal 15 5 18 2 2" xfId="2926"/>
    <cellStyle name="Normal 15 5 18 3" xfId="2927"/>
    <cellStyle name="Normal 15 5 19" xfId="2928"/>
    <cellStyle name="Normal 15 5 19 2" xfId="2929"/>
    <cellStyle name="Normal 15 5 2" xfId="2930"/>
    <cellStyle name="Normal 15 5 2 2" xfId="2931"/>
    <cellStyle name="Normal 15 5 2 2 2" xfId="2932"/>
    <cellStyle name="Normal 15 5 2 3" xfId="2933"/>
    <cellStyle name="Normal 15 5 20" xfId="2934"/>
    <cellStyle name="Normal 15 5 3" xfId="2935"/>
    <cellStyle name="Normal 15 5 3 2" xfId="2936"/>
    <cellStyle name="Normal 15 5 3 2 2" xfId="2937"/>
    <cellStyle name="Normal 15 5 3 3" xfId="2938"/>
    <cellStyle name="Normal 15 5 4" xfId="2939"/>
    <cellStyle name="Normal 15 5 4 2" xfId="2940"/>
    <cellStyle name="Normal 15 5 4 2 2" xfId="2941"/>
    <cellStyle name="Normal 15 5 4 3" xfId="2942"/>
    <cellStyle name="Normal 15 5 5" xfId="2943"/>
    <cellStyle name="Normal 15 5 5 2" xfId="2944"/>
    <cellStyle name="Normal 15 5 5 2 2" xfId="2945"/>
    <cellStyle name="Normal 15 5 5 3" xfId="2946"/>
    <cellStyle name="Normal 15 5 6" xfId="2947"/>
    <cellStyle name="Normal 15 5 6 2" xfId="2948"/>
    <cellStyle name="Normal 15 5 6 2 2" xfId="2949"/>
    <cellStyle name="Normal 15 5 6 3" xfId="2950"/>
    <cellStyle name="Normal 15 5 7" xfId="2951"/>
    <cellStyle name="Normal 15 5 7 2" xfId="2952"/>
    <cellStyle name="Normal 15 5 7 2 2" xfId="2953"/>
    <cellStyle name="Normal 15 5 7 3" xfId="2954"/>
    <cellStyle name="Normal 15 5 8" xfId="2955"/>
    <cellStyle name="Normal 15 5 8 2" xfId="2956"/>
    <cellStyle name="Normal 15 5 8 2 2" xfId="2957"/>
    <cellStyle name="Normal 15 5 8 3" xfId="2958"/>
    <cellStyle name="Normal 15 5 9" xfId="2959"/>
    <cellStyle name="Normal 15 5 9 2" xfId="2960"/>
    <cellStyle name="Normal 15 5 9 2 2" xfId="2961"/>
    <cellStyle name="Normal 15 5 9 3" xfId="2962"/>
    <cellStyle name="Normal 15 6" xfId="2963"/>
    <cellStyle name="Normal 15 6 10" xfId="2964"/>
    <cellStyle name="Normal 15 6 10 2" xfId="2965"/>
    <cellStyle name="Normal 15 6 10 2 2" xfId="2966"/>
    <cellStyle name="Normal 15 6 10 3" xfId="2967"/>
    <cellStyle name="Normal 15 6 11" xfId="2968"/>
    <cellStyle name="Normal 15 6 11 2" xfId="2969"/>
    <cellStyle name="Normal 15 6 11 2 2" xfId="2970"/>
    <cellStyle name="Normal 15 6 11 3" xfId="2971"/>
    <cellStyle name="Normal 15 6 12" xfId="2972"/>
    <cellStyle name="Normal 15 6 12 2" xfId="2973"/>
    <cellStyle name="Normal 15 6 12 2 2" xfId="2974"/>
    <cellStyle name="Normal 15 6 12 3" xfId="2975"/>
    <cellStyle name="Normal 15 6 13" xfId="2976"/>
    <cellStyle name="Normal 15 6 13 2" xfId="2977"/>
    <cellStyle name="Normal 15 6 13 2 2" xfId="2978"/>
    <cellStyle name="Normal 15 6 13 3" xfId="2979"/>
    <cellStyle name="Normal 15 6 14" xfId="2980"/>
    <cellStyle name="Normal 15 6 14 2" xfId="2981"/>
    <cellStyle name="Normal 15 6 14 2 2" xfId="2982"/>
    <cellStyle name="Normal 15 6 14 3" xfId="2983"/>
    <cellStyle name="Normal 15 6 15" xfId="2984"/>
    <cellStyle name="Normal 15 6 15 2" xfId="2985"/>
    <cellStyle name="Normal 15 6 15 2 2" xfId="2986"/>
    <cellStyle name="Normal 15 6 15 3" xfId="2987"/>
    <cellStyle name="Normal 15 6 16" xfId="2988"/>
    <cellStyle name="Normal 15 6 16 2" xfId="2989"/>
    <cellStyle name="Normal 15 6 16 2 2" xfId="2990"/>
    <cellStyle name="Normal 15 6 16 3" xfId="2991"/>
    <cellStyle name="Normal 15 6 17" xfId="2992"/>
    <cellStyle name="Normal 15 6 17 2" xfId="2993"/>
    <cellStyle name="Normal 15 6 17 2 2" xfId="2994"/>
    <cellStyle name="Normal 15 6 17 3" xfId="2995"/>
    <cellStyle name="Normal 15 6 18" xfId="2996"/>
    <cellStyle name="Normal 15 6 18 2" xfId="2997"/>
    <cellStyle name="Normal 15 6 18 2 2" xfId="2998"/>
    <cellStyle name="Normal 15 6 18 3" xfId="2999"/>
    <cellStyle name="Normal 15 6 19" xfId="3000"/>
    <cellStyle name="Normal 15 6 19 2" xfId="3001"/>
    <cellStyle name="Normal 15 6 2" xfId="3002"/>
    <cellStyle name="Normal 15 6 2 2" xfId="3003"/>
    <cellStyle name="Normal 15 6 2 2 2" xfId="3004"/>
    <cellStyle name="Normal 15 6 2 3" xfId="3005"/>
    <cellStyle name="Normal 15 6 20" xfId="3006"/>
    <cellStyle name="Normal 15 6 3" xfId="3007"/>
    <cellStyle name="Normal 15 6 3 2" xfId="3008"/>
    <cellStyle name="Normal 15 6 3 2 2" xfId="3009"/>
    <cellStyle name="Normal 15 6 3 3" xfId="3010"/>
    <cellStyle name="Normal 15 6 4" xfId="3011"/>
    <cellStyle name="Normal 15 6 4 2" xfId="3012"/>
    <cellStyle name="Normal 15 6 4 2 2" xfId="3013"/>
    <cellStyle name="Normal 15 6 4 3" xfId="3014"/>
    <cellStyle name="Normal 15 6 5" xfId="3015"/>
    <cellStyle name="Normal 15 6 5 2" xfId="3016"/>
    <cellStyle name="Normal 15 6 5 2 2" xfId="3017"/>
    <cellStyle name="Normal 15 6 5 3" xfId="3018"/>
    <cellStyle name="Normal 15 6 6" xfId="3019"/>
    <cellStyle name="Normal 15 6 6 2" xfId="3020"/>
    <cellStyle name="Normal 15 6 6 2 2" xfId="3021"/>
    <cellStyle name="Normal 15 6 6 3" xfId="3022"/>
    <cellStyle name="Normal 15 6 7" xfId="3023"/>
    <cellStyle name="Normal 15 6 7 2" xfId="3024"/>
    <cellStyle name="Normal 15 6 7 2 2" xfId="3025"/>
    <cellStyle name="Normal 15 6 7 3" xfId="3026"/>
    <cellStyle name="Normal 15 6 8" xfId="3027"/>
    <cellStyle name="Normal 15 6 8 2" xfId="3028"/>
    <cellStyle name="Normal 15 6 8 2 2" xfId="3029"/>
    <cellStyle name="Normal 15 6 8 3" xfId="3030"/>
    <cellStyle name="Normal 15 6 9" xfId="3031"/>
    <cellStyle name="Normal 15 6 9 2" xfId="3032"/>
    <cellStyle name="Normal 15 6 9 2 2" xfId="3033"/>
    <cellStyle name="Normal 15 6 9 3" xfId="3034"/>
    <cellStyle name="Normal 15 7" xfId="3035"/>
    <cellStyle name="Normal 15 7 10" xfId="3036"/>
    <cellStyle name="Normal 15 7 10 2" xfId="3037"/>
    <cellStyle name="Normal 15 7 10 2 2" xfId="3038"/>
    <cellStyle name="Normal 15 7 10 3" xfId="3039"/>
    <cellStyle name="Normal 15 7 11" xfId="3040"/>
    <cellStyle name="Normal 15 7 11 2" xfId="3041"/>
    <cellStyle name="Normal 15 7 11 2 2" xfId="3042"/>
    <cellStyle name="Normal 15 7 11 3" xfId="3043"/>
    <cellStyle name="Normal 15 7 12" xfId="3044"/>
    <cellStyle name="Normal 15 7 12 2" xfId="3045"/>
    <cellStyle name="Normal 15 7 12 2 2" xfId="3046"/>
    <cellStyle name="Normal 15 7 12 3" xfId="3047"/>
    <cellStyle name="Normal 15 7 13" xfId="3048"/>
    <cellStyle name="Normal 15 7 13 2" xfId="3049"/>
    <cellStyle name="Normal 15 7 13 2 2" xfId="3050"/>
    <cellStyle name="Normal 15 7 13 3" xfId="3051"/>
    <cellStyle name="Normal 15 7 14" xfId="3052"/>
    <cellStyle name="Normal 15 7 14 2" xfId="3053"/>
    <cellStyle name="Normal 15 7 14 2 2" xfId="3054"/>
    <cellStyle name="Normal 15 7 14 3" xfId="3055"/>
    <cellStyle name="Normal 15 7 15" xfId="3056"/>
    <cellStyle name="Normal 15 7 15 2" xfId="3057"/>
    <cellStyle name="Normal 15 7 15 2 2" xfId="3058"/>
    <cellStyle name="Normal 15 7 15 3" xfId="3059"/>
    <cellStyle name="Normal 15 7 16" xfId="3060"/>
    <cellStyle name="Normal 15 7 16 2" xfId="3061"/>
    <cellStyle name="Normal 15 7 16 2 2" xfId="3062"/>
    <cellStyle name="Normal 15 7 16 3" xfId="3063"/>
    <cellStyle name="Normal 15 7 17" xfId="3064"/>
    <cellStyle name="Normal 15 7 17 2" xfId="3065"/>
    <cellStyle name="Normal 15 7 17 2 2" xfId="3066"/>
    <cellStyle name="Normal 15 7 17 3" xfId="3067"/>
    <cellStyle name="Normal 15 7 18" xfId="3068"/>
    <cellStyle name="Normal 15 7 18 2" xfId="3069"/>
    <cellStyle name="Normal 15 7 18 2 2" xfId="3070"/>
    <cellStyle name="Normal 15 7 18 3" xfId="3071"/>
    <cellStyle name="Normal 15 7 19" xfId="3072"/>
    <cellStyle name="Normal 15 7 19 2" xfId="3073"/>
    <cellStyle name="Normal 15 7 2" xfId="3074"/>
    <cellStyle name="Normal 15 7 2 2" xfId="3075"/>
    <cellStyle name="Normal 15 7 2 2 2" xfId="3076"/>
    <cellStyle name="Normal 15 7 2 3" xfId="3077"/>
    <cellStyle name="Normal 15 7 20" xfId="3078"/>
    <cellStyle name="Normal 15 7 3" xfId="3079"/>
    <cellStyle name="Normal 15 7 3 2" xfId="3080"/>
    <cellStyle name="Normal 15 7 3 2 2" xfId="3081"/>
    <cellStyle name="Normal 15 7 3 3" xfId="3082"/>
    <cellStyle name="Normal 15 7 4" xfId="3083"/>
    <cellStyle name="Normal 15 7 4 2" xfId="3084"/>
    <cellStyle name="Normal 15 7 4 2 2" xfId="3085"/>
    <cellStyle name="Normal 15 7 4 3" xfId="3086"/>
    <cellStyle name="Normal 15 7 5" xfId="3087"/>
    <cellStyle name="Normal 15 7 5 2" xfId="3088"/>
    <cellStyle name="Normal 15 7 5 2 2" xfId="3089"/>
    <cellStyle name="Normal 15 7 5 3" xfId="3090"/>
    <cellStyle name="Normal 15 7 6" xfId="3091"/>
    <cellStyle name="Normal 15 7 6 2" xfId="3092"/>
    <cellStyle name="Normal 15 7 6 2 2" xfId="3093"/>
    <cellStyle name="Normal 15 7 6 3" xfId="3094"/>
    <cellStyle name="Normal 15 7 7" xfId="3095"/>
    <cellStyle name="Normal 15 7 7 2" xfId="3096"/>
    <cellStyle name="Normal 15 7 7 2 2" xfId="3097"/>
    <cellStyle name="Normal 15 7 7 3" xfId="3098"/>
    <cellStyle name="Normal 15 7 8" xfId="3099"/>
    <cellStyle name="Normal 15 7 8 2" xfId="3100"/>
    <cellStyle name="Normal 15 7 8 2 2" xfId="3101"/>
    <cellStyle name="Normal 15 7 8 3" xfId="3102"/>
    <cellStyle name="Normal 15 7 9" xfId="3103"/>
    <cellStyle name="Normal 15 7 9 2" xfId="3104"/>
    <cellStyle name="Normal 15 7 9 2 2" xfId="3105"/>
    <cellStyle name="Normal 15 7 9 3" xfId="3106"/>
    <cellStyle name="Normal 15 8" xfId="3107"/>
    <cellStyle name="Normal 15 8 10" xfId="3108"/>
    <cellStyle name="Normal 15 8 10 2" xfId="3109"/>
    <cellStyle name="Normal 15 8 10 2 2" xfId="3110"/>
    <cellStyle name="Normal 15 8 10 3" xfId="3111"/>
    <cellStyle name="Normal 15 8 11" xfId="3112"/>
    <cellStyle name="Normal 15 8 11 2" xfId="3113"/>
    <cellStyle name="Normal 15 8 11 2 2" xfId="3114"/>
    <cellStyle name="Normal 15 8 11 3" xfId="3115"/>
    <cellStyle name="Normal 15 8 12" xfId="3116"/>
    <cellStyle name="Normal 15 8 12 2" xfId="3117"/>
    <cellStyle name="Normal 15 8 12 2 2" xfId="3118"/>
    <cellStyle name="Normal 15 8 12 3" xfId="3119"/>
    <cellStyle name="Normal 15 8 13" xfId="3120"/>
    <cellStyle name="Normal 15 8 13 2" xfId="3121"/>
    <cellStyle name="Normal 15 8 13 2 2" xfId="3122"/>
    <cellStyle name="Normal 15 8 13 3" xfId="3123"/>
    <cellStyle name="Normal 15 8 14" xfId="3124"/>
    <cellStyle name="Normal 15 8 14 2" xfId="3125"/>
    <cellStyle name="Normal 15 8 14 2 2" xfId="3126"/>
    <cellStyle name="Normal 15 8 14 3" xfId="3127"/>
    <cellStyle name="Normal 15 8 15" xfId="3128"/>
    <cellStyle name="Normal 15 8 15 2" xfId="3129"/>
    <cellStyle name="Normal 15 8 15 2 2" xfId="3130"/>
    <cellStyle name="Normal 15 8 15 3" xfId="3131"/>
    <cellStyle name="Normal 15 8 16" xfId="3132"/>
    <cellStyle name="Normal 15 8 16 2" xfId="3133"/>
    <cellStyle name="Normal 15 8 16 2 2" xfId="3134"/>
    <cellStyle name="Normal 15 8 16 3" xfId="3135"/>
    <cellStyle name="Normal 15 8 17" xfId="3136"/>
    <cellStyle name="Normal 15 8 17 2" xfId="3137"/>
    <cellStyle name="Normal 15 8 17 2 2" xfId="3138"/>
    <cellStyle name="Normal 15 8 17 3" xfId="3139"/>
    <cellStyle name="Normal 15 8 18" xfId="3140"/>
    <cellStyle name="Normal 15 8 18 2" xfId="3141"/>
    <cellStyle name="Normal 15 8 18 2 2" xfId="3142"/>
    <cellStyle name="Normal 15 8 18 3" xfId="3143"/>
    <cellStyle name="Normal 15 8 19" xfId="3144"/>
    <cellStyle name="Normal 15 8 19 2" xfId="3145"/>
    <cellStyle name="Normal 15 8 2" xfId="3146"/>
    <cellStyle name="Normal 15 8 2 2" xfId="3147"/>
    <cellStyle name="Normal 15 8 2 2 2" xfId="3148"/>
    <cellStyle name="Normal 15 8 2 3" xfId="3149"/>
    <cellStyle name="Normal 15 8 20" xfId="3150"/>
    <cellStyle name="Normal 15 8 3" xfId="3151"/>
    <cellStyle name="Normal 15 8 3 2" xfId="3152"/>
    <cellStyle name="Normal 15 8 3 2 2" xfId="3153"/>
    <cellStyle name="Normal 15 8 3 3" xfId="3154"/>
    <cellStyle name="Normal 15 8 4" xfId="3155"/>
    <cellStyle name="Normal 15 8 4 2" xfId="3156"/>
    <cellStyle name="Normal 15 8 4 2 2" xfId="3157"/>
    <cellStyle name="Normal 15 8 4 3" xfId="3158"/>
    <cellStyle name="Normal 15 8 5" xfId="3159"/>
    <cellStyle name="Normal 15 8 5 2" xfId="3160"/>
    <cellStyle name="Normal 15 8 5 2 2" xfId="3161"/>
    <cellStyle name="Normal 15 8 5 3" xfId="3162"/>
    <cellStyle name="Normal 15 8 6" xfId="3163"/>
    <cellStyle name="Normal 15 8 6 2" xfId="3164"/>
    <cellStyle name="Normal 15 8 6 2 2" xfId="3165"/>
    <cellStyle name="Normal 15 8 6 3" xfId="3166"/>
    <cellStyle name="Normal 15 8 7" xfId="3167"/>
    <cellStyle name="Normal 15 8 7 2" xfId="3168"/>
    <cellStyle name="Normal 15 8 7 2 2" xfId="3169"/>
    <cellStyle name="Normal 15 8 7 3" xfId="3170"/>
    <cellStyle name="Normal 15 8 8" xfId="3171"/>
    <cellStyle name="Normal 15 8 8 2" xfId="3172"/>
    <cellStyle name="Normal 15 8 8 2 2" xfId="3173"/>
    <cellStyle name="Normal 15 8 8 3" xfId="3174"/>
    <cellStyle name="Normal 15 8 9" xfId="3175"/>
    <cellStyle name="Normal 15 8 9 2" xfId="3176"/>
    <cellStyle name="Normal 15 8 9 2 2" xfId="3177"/>
    <cellStyle name="Normal 15 8 9 3" xfId="3178"/>
    <cellStyle name="Normal 15 9" xfId="3179"/>
    <cellStyle name="Normal 15 9 10" xfId="3180"/>
    <cellStyle name="Normal 15 9 10 2" xfId="3181"/>
    <cellStyle name="Normal 15 9 10 2 2" xfId="3182"/>
    <cellStyle name="Normal 15 9 10 3" xfId="3183"/>
    <cellStyle name="Normal 15 9 11" xfId="3184"/>
    <cellStyle name="Normal 15 9 11 2" xfId="3185"/>
    <cellStyle name="Normal 15 9 11 2 2" xfId="3186"/>
    <cellStyle name="Normal 15 9 11 3" xfId="3187"/>
    <cellStyle name="Normal 15 9 12" xfId="3188"/>
    <cellStyle name="Normal 15 9 12 2" xfId="3189"/>
    <cellStyle name="Normal 15 9 12 2 2" xfId="3190"/>
    <cellStyle name="Normal 15 9 12 3" xfId="3191"/>
    <cellStyle name="Normal 15 9 13" xfId="3192"/>
    <cellStyle name="Normal 15 9 13 2" xfId="3193"/>
    <cellStyle name="Normal 15 9 13 2 2" xfId="3194"/>
    <cellStyle name="Normal 15 9 13 3" xfId="3195"/>
    <cellStyle name="Normal 15 9 14" xfId="3196"/>
    <cellStyle name="Normal 15 9 14 2" xfId="3197"/>
    <cellStyle name="Normal 15 9 14 2 2" xfId="3198"/>
    <cellStyle name="Normal 15 9 14 3" xfId="3199"/>
    <cellStyle name="Normal 15 9 15" xfId="3200"/>
    <cellStyle name="Normal 15 9 15 2" xfId="3201"/>
    <cellStyle name="Normal 15 9 15 2 2" xfId="3202"/>
    <cellStyle name="Normal 15 9 15 3" xfId="3203"/>
    <cellStyle name="Normal 15 9 16" xfId="3204"/>
    <cellStyle name="Normal 15 9 16 2" xfId="3205"/>
    <cellStyle name="Normal 15 9 16 2 2" xfId="3206"/>
    <cellStyle name="Normal 15 9 16 3" xfId="3207"/>
    <cellStyle name="Normal 15 9 17" xfId="3208"/>
    <cellStyle name="Normal 15 9 17 2" xfId="3209"/>
    <cellStyle name="Normal 15 9 17 2 2" xfId="3210"/>
    <cellStyle name="Normal 15 9 17 3" xfId="3211"/>
    <cellStyle name="Normal 15 9 18" xfId="3212"/>
    <cellStyle name="Normal 15 9 18 2" xfId="3213"/>
    <cellStyle name="Normal 15 9 18 2 2" xfId="3214"/>
    <cellStyle name="Normal 15 9 18 3" xfId="3215"/>
    <cellStyle name="Normal 15 9 19" xfId="3216"/>
    <cellStyle name="Normal 15 9 19 2" xfId="3217"/>
    <cellStyle name="Normal 15 9 2" xfId="3218"/>
    <cellStyle name="Normal 15 9 2 2" xfId="3219"/>
    <cellStyle name="Normal 15 9 2 2 2" xfId="3220"/>
    <cellStyle name="Normal 15 9 2 3" xfId="3221"/>
    <cellStyle name="Normal 15 9 20" xfId="3222"/>
    <cellStyle name="Normal 15 9 3" xfId="3223"/>
    <cellStyle name="Normal 15 9 3 2" xfId="3224"/>
    <cellStyle name="Normal 15 9 3 2 2" xfId="3225"/>
    <cellStyle name="Normal 15 9 3 3" xfId="3226"/>
    <cellStyle name="Normal 15 9 4" xfId="3227"/>
    <cellStyle name="Normal 15 9 4 2" xfId="3228"/>
    <cellStyle name="Normal 15 9 4 2 2" xfId="3229"/>
    <cellStyle name="Normal 15 9 4 3" xfId="3230"/>
    <cellStyle name="Normal 15 9 5" xfId="3231"/>
    <cellStyle name="Normal 15 9 5 2" xfId="3232"/>
    <cellStyle name="Normal 15 9 5 2 2" xfId="3233"/>
    <cellStyle name="Normal 15 9 5 3" xfId="3234"/>
    <cellStyle name="Normal 15 9 6" xfId="3235"/>
    <cellStyle name="Normal 15 9 6 2" xfId="3236"/>
    <cellStyle name="Normal 15 9 6 2 2" xfId="3237"/>
    <cellStyle name="Normal 15 9 6 3" xfId="3238"/>
    <cellStyle name="Normal 15 9 7" xfId="3239"/>
    <cellStyle name="Normal 15 9 7 2" xfId="3240"/>
    <cellStyle name="Normal 15 9 7 2 2" xfId="3241"/>
    <cellStyle name="Normal 15 9 7 3" xfId="3242"/>
    <cellStyle name="Normal 15 9 8" xfId="3243"/>
    <cellStyle name="Normal 15 9 8 2" xfId="3244"/>
    <cellStyle name="Normal 15 9 8 2 2" xfId="3245"/>
    <cellStyle name="Normal 15 9 8 3" xfId="3246"/>
    <cellStyle name="Normal 15 9 9" xfId="3247"/>
    <cellStyle name="Normal 15 9 9 2" xfId="3248"/>
    <cellStyle name="Normal 15 9 9 2 2" xfId="3249"/>
    <cellStyle name="Normal 15 9 9 3" xfId="3250"/>
    <cellStyle name="Normal 15_Xmsn Purch BA Details" xfId="3251"/>
    <cellStyle name="Normal 16" xfId="3252"/>
    <cellStyle name="Normal 17" xfId="3253"/>
    <cellStyle name="Normal 18" xfId="3254"/>
    <cellStyle name="Normal 19" xfId="3255"/>
    <cellStyle name="Normal 19 10" xfId="3256"/>
    <cellStyle name="Normal 19 11" xfId="3257"/>
    <cellStyle name="Normal 19 12" xfId="3258"/>
    <cellStyle name="Normal 19 13" xfId="3259"/>
    <cellStyle name="Normal 19 14" xfId="3260"/>
    <cellStyle name="Normal 19 15" xfId="3261"/>
    <cellStyle name="Normal 19 16" xfId="3262"/>
    <cellStyle name="Normal 19 17" xfId="3263"/>
    <cellStyle name="Normal 19 18" xfId="3264"/>
    <cellStyle name="Normal 19 19" xfId="3265"/>
    <cellStyle name="Normal 19 2" xfId="3266"/>
    <cellStyle name="Normal 19 3" xfId="3267"/>
    <cellStyle name="Normal 19 4" xfId="3268"/>
    <cellStyle name="Normal 19 5" xfId="3269"/>
    <cellStyle name="Normal 19 6" xfId="3270"/>
    <cellStyle name="Normal 19 7" xfId="3271"/>
    <cellStyle name="Normal 19 8" xfId="3272"/>
    <cellStyle name="Normal 19 9" xfId="3273"/>
    <cellStyle name="Normal 2" xfId="46"/>
    <cellStyle name="Normal 2 10" xfId="3275"/>
    <cellStyle name="Normal 2 11" xfId="3276"/>
    <cellStyle name="Normal 2 12" xfId="3277"/>
    <cellStyle name="Normal 2 13" xfId="3278"/>
    <cellStyle name="Normal 2 13 2" xfId="3279"/>
    <cellStyle name="Normal 2 14" xfId="3280"/>
    <cellStyle name="Normal 2 15" xfId="4074"/>
    <cellStyle name="Normal 2 16" xfId="3274"/>
    <cellStyle name="Normal 2 2" xfId="3281"/>
    <cellStyle name="Normal 2 2 2" xfId="3282"/>
    <cellStyle name="Normal 2 2 3" xfId="3283"/>
    <cellStyle name="Normal 2 3" xfId="3284"/>
    <cellStyle name="Normal 2 3 2" xfId="3285"/>
    <cellStyle name="Normal 2 3_Resource Summary" xfId="3985"/>
    <cellStyle name="Normal 2 4" xfId="3286"/>
    <cellStyle name="Normal 2 4 2" xfId="3287"/>
    <cellStyle name="Normal 2 4 2 2" xfId="3288"/>
    <cellStyle name="Normal 2 5" xfId="3289"/>
    <cellStyle name="Normal 2 5 2" xfId="3290"/>
    <cellStyle name="Normal 2 6" xfId="3291"/>
    <cellStyle name="Normal 2 7" xfId="3292"/>
    <cellStyle name="Normal 2 8" xfId="3293"/>
    <cellStyle name="Normal 2 9" xfId="3294"/>
    <cellStyle name="Normal 20" xfId="3295"/>
    <cellStyle name="Normal 21" xfId="3296"/>
    <cellStyle name="Normal 22" xfId="3297"/>
    <cellStyle name="Normal 23" xfId="3298"/>
    <cellStyle name="Normal 23 10" xfId="3299"/>
    <cellStyle name="Normal 23 11" xfId="3300"/>
    <cellStyle name="Normal 23 12" xfId="3301"/>
    <cellStyle name="Normal 23 13" xfId="3302"/>
    <cellStyle name="Normal 23 14" xfId="3303"/>
    <cellStyle name="Normal 23 15" xfId="3304"/>
    <cellStyle name="Normal 23 16" xfId="3305"/>
    <cellStyle name="Normal 23 17" xfId="3306"/>
    <cellStyle name="Normal 23 18" xfId="3307"/>
    <cellStyle name="Normal 23 19" xfId="3308"/>
    <cellStyle name="Normal 23 2" xfId="3309"/>
    <cellStyle name="Normal 23 3" xfId="3310"/>
    <cellStyle name="Normal 23 4" xfId="3311"/>
    <cellStyle name="Normal 23 5" xfId="3312"/>
    <cellStyle name="Normal 23 6" xfId="3313"/>
    <cellStyle name="Normal 23 7" xfId="3314"/>
    <cellStyle name="Normal 23 8" xfId="3315"/>
    <cellStyle name="Normal 23 9" xfId="3316"/>
    <cellStyle name="Normal 24" xfId="3317"/>
    <cellStyle name="Normal 24 10" xfId="3318"/>
    <cellStyle name="Normal 24 11" xfId="3319"/>
    <cellStyle name="Normal 24 12" xfId="3320"/>
    <cellStyle name="Normal 24 13" xfId="3321"/>
    <cellStyle name="Normal 24 14" xfId="3322"/>
    <cellStyle name="Normal 24 15" xfId="3323"/>
    <cellStyle name="Normal 24 16" xfId="3324"/>
    <cellStyle name="Normal 24 17" xfId="3325"/>
    <cellStyle name="Normal 24 18" xfId="3326"/>
    <cellStyle name="Normal 24 19" xfId="3327"/>
    <cellStyle name="Normal 24 2" xfId="3328"/>
    <cellStyle name="Normal 24 3" xfId="3329"/>
    <cellStyle name="Normal 24 4" xfId="3330"/>
    <cellStyle name="Normal 24 5" xfId="3331"/>
    <cellStyle name="Normal 24 6" xfId="3332"/>
    <cellStyle name="Normal 24 7" xfId="3333"/>
    <cellStyle name="Normal 24 8" xfId="3334"/>
    <cellStyle name="Normal 24 9" xfId="3335"/>
    <cellStyle name="Normal 25" xfId="3336"/>
    <cellStyle name="Normal 25 10" xfId="3337"/>
    <cellStyle name="Normal 25 11" xfId="3338"/>
    <cellStyle name="Normal 25 12" xfId="3339"/>
    <cellStyle name="Normal 25 13" xfId="3340"/>
    <cellStyle name="Normal 25 14" xfId="3341"/>
    <cellStyle name="Normal 25 15" xfId="3342"/>
    <cellStyle name="Normal 25 16" xfId="3343"/>
    <cellStyle name="Normal 25 17" xfId="3344"/>
    <cellStyle name="Normal 25 18" xfId="3345"/>
    <cellStyle name="Normal 25 19" xfId="3346"/>
    <cellStyle name="Normal 25 2" xfId="3347"/>
    <cellStyle name="Normal 25 3" xfId="3348"/>
    <cellStyle name="Normal 25 4" xfId="3349"/>
    <cellStyle name="Normal 25 5" xfId="3350"/>
    <cellStyle name="Normal 25 6" xfId="3351"/>
    <cellStyle name="Normal 25 7" xfId="3352"/>
    <cellStyle name="Normal 25 8" xfId="3353"/>
    <cellStyle name="Normal 25 9" xfId="3354"/>
    <cellStyle name="Normal 26" xfId="3355"/>
    <cellStyle name="Normal 26 10" xfId="3356"/>
    <cellStyle name="Normal 26 11" xfId="3357"/>
    <cellStyle name="Normal 26 12" xfId="3358"/>
    <cellStyle name="Normal 26 13" xfId="3359"/>
    <cellStyle name="Normal 26 14" xfId="3360"/>
    <cellStyle name="Normal 26 15" xfId="3361"/>
    <cellStyle name="Normal 26 16" xfId="3362"/>
    <cellStyle name="Normal 26 17" xfId="3363"/>
    <cellStyle name="Normal 26 18" xfId="3364"/>
    <cellStyle name="Normal 26 19" xfId="3365"/>
    <cellStyle name="Normal 26 2" xfId="3366"/>
    <cellStyle name="Normal 26 3" xfId="3367"/>
    <cellStyle name="Normal 26 4" xfId="3368"/>
    <cellStyle name="Normal 26 5" xfId="3369"/>
    <cellStyle name="Normal 26 6" xfId="3370"/>
    <cellStyle name="Normal 26 7" xfId="3371"/>
    <cellStyle name="Normal 26 8" xfId="3372"/>
    <cellStyle name="Normal 26 9" xfId="3373"/>
    <cellStyle name="Normal 27" xfId="3374"/>
    <cellStyle name="Normal 27 10" xfId="3375"/>
    <cellStyle name="Normal 27 11" xfId="3376"/>
    <cellStyle name="Normal 27 12" xfId="3377"/>
    <cellStyle name="Normal 27 13" xfId="3378"/>
    <cellStyle name="Normal 27 14" xfId="3379"/>
    <cellStyle name="Normal 27 15" xfId="3380"/>
    <cellStyle name="Normal 27 16" xfId="3381"/>
    <cellStyle name="Normal 27 17" xfId="3382"/>
    <cellStyle name="Normal 27 18" xfId="3383"/>
    <cellStyle name="Normal 27 19" xfId="3384"/>
    <cellStyle name="Normal 27 2" xfId="3385"/>
    <cellStyle name="Normal 27 3" xfId="3386"/>
    <cellStyle name="Normal 27 4" xfId="3387"/>
    <cellStyle name="Normal 27 5" xfId="3388"/>
    <cellStyle name="Normal 27 6" xfId="3389"/>
    <cellStyle name="Normal 27 7" xfId="3390"/>
    <cellStyle name="Normal 27 8" xfId="3391"/>
    <cellStyle name="Normal 27 9" xfId="3392"/>
    <cellStyle name="Normal 28" xfId="3393"/>
    <cellStyle name="Normal 28 10" xfId="3394"/>
    <cellStyle name="Normal 28 11" xfId="3395"/>
    <cellStyle name="Normal 28 12" xfId="3396"/>
    <cellStyle name="Normal 28 13" xfId="3397"/>
    <cellStyle name="Normal 28 14" xfId="3398"/>
    <cellStyle name="Normal 28 15" xfId="3399"/>
    <cellStyle name="Normal 28 16" xfId="3400"/>
    <cellStyle name="Normal 28 17" xfId="3401"/>
    <cellStyle name="Normal 28 18" xfId="3402"/>
    <cellStyle name="Normal 28 19" xfId="3403"/>
    <cellStyle name="Normal 28 2" xfId="3404"/>
    <cellStyle name="Normal 28 3" xfId="3405"/>
    <cellStyle name="Normal 28 4" xfId="3406"/>
    <cellStyle name="Normal 28 5" xfId="3407"/>
    <cellStyle name="Normal 28 6" xfId="3408"/>
    <cellStyle name="Normal 28 7" xfId="3409"/>
    <cellStyle name="Normal 28 8" xfId="3410"/>
    <cellStyle name="Normal 28 9" xfId="3411"/>
    <cellStyle name="Normal 29" xfId="3412"/>
    <cellStyle name="Normal 29 10" xfId="3413"/>
    <cellStyle name="Normal 29 11" xfId="3414"/>
    <cellStyle name="Normal 29 12" xfId="3415"/>
    <cellStyle name="Normal 29 13" xfId="3416"/>
    <cellStyle name="Normal 29 14" xfId="3417"/>
    <cellStyle name="Normal 29 15" xfId="3418"/>
    <cellStyle name="Normal 29 16" xfId="3419"/>
    <cellStyle name="Normal 29 17" xfId="3420"/>
    <cellStyle name="Normal 29 18" xfId="3421"/>
    <cellStyle name="Normal 29 19" xfId="3422"/>
    <cellStyle name="Normal 29 2" xfId="3423"/>
    <cellStyle name="Normal 29 3" xfId="3424"/>
    <cellStyle name="Normal 29 4" xfId="3425"/>
    <cellStyle name="Normal 29 5" xfId="3426"/>
    <cellStyle name="Normal 29 6" xfId="3427"/>
    <cellStyle name="Normal 29 7" xfId="3428"/>
    <cellStyle name="Normal 29 8" xfId="3429"/>
    <cellStyle name="Normal 29 9" xfId="3430"/>
    <cellStyle name="Normal 3" xfId="3431"/>
    <cellStyle name="Normal 3 2" xfId="3432"/>
    <cellStyle name="Normal 3 2 2" xfId="3433"/>
    <cellStyle name="Normal 3 2 2 2" xfId="3434"/>
    <cellStyle name="Normal 3 2 2 2 2" xfId="3435"/>
    <cellStyle name="Normal 3 2 3" xfId="3436"/>
    <cellStyle name="Normal 3 2 3 2" xfId="3437"/>
    <cellStyle name="Normal 3 2 4" xfId="3438"/>
    <cellStyle name="Normal 3 2 4 2" xfId="3439"/>
    <cellStyle name="Normal 3 2 5" xfId="3440"/>
    <cellStyle name="Normal 3 2 6" xfId="3441"/>
    <cellStyle name="Normal 3 3" xfId="3442"/>
    <cellStyle name="Normal 3 3 2" xfId="3443"/>
    <cellStyle name="Normal 3 3 3" xfId="3444"/>
    <cellStyle name="Normal 3 4" xfId="3445"/>
    <cellStyle name="Normal 30" xfId="3446"/>
    <cellStyle name="Normal 30 10" xfId="3447"/>
    <cellStyle name="Normal 30 11" xfId="3448"/>
    <cellStyle name="Normal 30 12" xfId="3449"/>
    <cellStyle name="Normal 30 13" xfId="3450"/>
    <cellStyle name="Normal 30 14" xfId="3451"/>
    <cellStyle name="Normal 30 15" xfId="3452"/>
    <cellStyle name="Normal 30 16" xfId="3453"/>
    <cellStyle name="Normal 30 17" xfId="3454"/>
    <cellStyle name="Normal 30 18" xfId="3455"/>
    <cellStyle name="Normal 30 19" xfId="3456"/>
    <cellStyle name="Normal 30 2" xfId="3457"/>
    <cellStyle name="Normal 30 3" xfId="3458"/>
    <cellStyle name="Normal 30 4" xfId="3459"/>
    <cellStyle name="Normal 30 5" xfId="3460"/>
    <cellStyle name="Normal 30 6" xfId="3461"/>
    <cellStyle name="Normal 30 7" xfId="3462"/>
    <cellStyle name="Normal 30 8" xfId="3463"/>
    <cellStyle name="Normal 30 9" xfId="3464"/>
    <cellStyle name="Normal 31" xfId="3465"/>
    <cellStyle name="Normal 31 10" xfId="3466"/>
    <cellStyle name="Normal 31 11" xfId="3467"/>
    <cellStyle name="Normal 31 12" xfId="3468"/>
    <cellStyle name="Normal 31 13" xfId="3469"/>
    <cellStyle name="Normal 31 14" xfId="3470"/>
    <cellStyle name="Normal 31 15" xfId="3471"/>
    <cellStyle name="Normal 31 16" xfId="3472"/>
    <cellStyle name="Normal 31 17" xfId="3473"/>
    <cellStyle name="Normal 31 18" xfId="3474"/>
    <cellStyle name="Normal 31 19" xfId="3475"/>
    <cellStyle name="Normal 31 2" xfId="3476"/>
    <cellStyle name="Normal 31 3" xfId="3477"/>
    <cellStyle name="Normal 31 4" xfId="3478"/>
    <cellStyle name="Normal 31 5" xfId="3479"/>
    <cellStyle name="Normal 31 6" xfId="3480"/>
    <cellStyle name="Normal 31 7" xfId="3481"/>
    <cellStyle name="Normal 31 8" xfId="3482"/>
    <cellStyle name="Normal 31 9" xfId="3483"/>
    <cellStyle name="Normal 32" xfId="3484"/>
    <cellStyle name="Normal 32 10" xfId="3485"/>
    <cellStyle name="Normal 32 11" xfId="3486"/>
    <cellStyle name="Normal 32 12" xfId="3487"/>
    <cellStyle name="Normal 32 13" xfId="3488"/>
    <cellStyle name="Normal 32 14" xfId="3489"/>
    <cellStyle name="Normal 32 15" xfId="3490"/>
    <cellStyle name="Normal 32 16" xfId="3491"/>
    <cellStyle name="Normal 32 17" xfId="3492"/>
    <cellStyle name="Normal 32 18" xfId="3493"/>
    <cellStyle name="Normal 32 19" xfId="3494"/>
    <cellStyle name="Normal 32 2" xfId="3495"/>
    <cellStyle name="Normal 32 3" xfId="3496"/>
    <cellStyle name="Normal 32 4" xfId="3497"/>
    <cellStyle name="Normal 32 5" xfId="3498"/>
    <cellStyle name="Normal 32 6" xfId="3499"/>
    <cellStyle name="Normal 32 7" xfId="3500"/>
    <cellStyle name="Normal 32 8" xfId="3501"/>
    <cellStyle name="Normal 32 9" xfId="3502"/>
    <cellStyle name="Normal 33" xfId="3503"/>
    <cellStyle name="Normal 33 10" xfId="3504"/>
    <cellStyle name="Normal 33 11" xfId="3505"/>
    <cellStyle name="Normal 33 12" xfId="3506"/>
    <cellStyle name="Normal 33 13" xfId="3507"/>
    <cellStyle name="Normal 33 14" xfId="3508"/>
    <cellStyle name="Normal 33 15" xfId="3509"/>
    <cellStyle name="Normal 33 16" xfId="3510"/>
    <cellStyle name="Normal 33 17" xfId="3511"/>
    <cellStyle name="Normal 33 18" xfId="3512"/>
    <cellStyle name="Normal 33 19" xfId="3513"/>
    <cellStyle name="Normal 33 2" xfId="3514"/>
    <cellStyle name="Normal 33 3" xfId="3515"/>
    <cellStyle name="Normal 33 4" xfId="3516"/>
    <cellStyle name="Normal 33 5" xfId="3517"/>
    <cellStyle name="Normal 33 6" xfId="3518"/>
    <cellStyle name="Normal 33 7" xfId="3519"/>
    <cellStyle name="Normal 33 8" xfId="3520"/>
    <cellStyle name="Normal 33 9" xfId="3521"/>
    <cellStyle name="Normal 34" xfId="3522"/>
    <cellStyle name="Normal 34 10" xfId="3523"/>
    <cellStyle name="Normal 34 11" xfId="3524"/>
    <cellStyle name="Normal 34 12" xfId="3525"/>
    <cellStyle name="Normal 34 13" xfId="3526"/>
    <cellStyle name="Normal 34 14" xfId="3527"/>
    <cellStyle name="Normal 34 2" xfId="3528"/>
    <cellStyle name="Normal 34 3" xfId="3529"/>
    <cellStyle name="Normal 34 4" xfId="3530"/>
    <cellStyle name="Normal 34 5" xfId="3531"/>
    <cellStyle name="Normal 34 6" xfId="3532"/>
    <cellStyle name="Normal 34 7" xfId="3533"/>
    <cellStyle name="Normal 34 8" xfId="3534"/>
    <cellStyle name="Normal 34 9" xfId="3535"/>
    <cellStyle name="Normal 35" xfId="3536"/>
    <cellStyle name="Normal 35 10" xfId="3537"/>
    <cellStyle name="Normal 35 11" xfId="3538"/>
    <cellStyle name="Normal 35 12" xfId="3539"/>
    <cellStyle name="Normal 35 13" xfId="3540"/>
    <cellStyle name="Normal 35 14" xfId="3541"/>
    <cellStyle name="Normal 35 15" xfId="3542"/>
    <cellStyle name="Normal 35 16" xfId="3543"/>
    <cellStyle name="Normal 35 17" xfId="3544"/>
    <cellStyle name="Normal 35 18" xfId="3545"/>
    <cellStyle name="Normal 35 19" xfId="3546"/>
    <cellStyle name="Normal 35 2" xfId="3547"/>
    <cellStyle name="Normal 35 3" xfId="3548"/>
    <cellStyle name="Normal 35 4" xfId="3549"/>
    <cellStyle name="Normal 35 5" xfId="3550"/>
    <cellStyle name="Normal 35 6" xfId="3551"/>
    <cellStyle name="Normal 35 7" xfId="3552"/>
    <cellStyle name="Normal 35 8" xfId="3553"/>
    <cellStyle name="Normal 35 9" xfId="3554"/>
    <cellStyle name="Normal 36" xfId="3555"/>
    <cellStyle name="Normal 36 10" xfId="3556"/>
    <cellStyle name="Normal 36 11" xfId="3557"/>
    <cellStyle name="Normal 36 12" xfId="3558"/>
    <cellStyle name="Normal 36 13" xfId="3559"/>
    <cellStyle name="Normal 36 14" xfId="3560"/>
    <cellStyle name="Normal 36 15" xfId="3561"/>
    <cellStyle name="Normal 36 16" xfId="3562"/>
    <cellStyle name="Normal 36 17" xfId="3563"/>
    <cellStyle name="Normal 36 18" xfId="3564"/>
    <cellStyle name="Normal 36 19" xfId="3565"/>
    <cellStyle name="Normal 36 2" xfId="3566"/>
    <cellStyle name="Normal 36 3" xfId="3567"/>
    <cellStyle name="Normal 36 4" xfId="3568"/>
    <cellStyle name="Normal 36 5" xfId="3569"/>
    <cellStyle name="Normal 36 6" xfId="3570"/>
    <cellStyle name="Normal 36 7" xfId="3571"/>
    <cellStyle name="Normal 36 8" xfId="3572"/>
    <cellStyle name="Normal 36 9" xfId="3573"/>
    <cellStyle name="Normal 37" xfId="3574"/>
    <cellStyle name="Normal 37 10" xfId="3575"/>
    <cellStyle name="Normal 37 11" xfId="3576"/>
    <cellStyle name="Normal 37 12" xfId="3577"/>
    <cellStyle name="Normal 37 13" xfId="3578"/>
    <cellStyle name="Normal 37 14" xfId="3579"/>
    <cellStyle name="Normal 37 15" xfId="3580"/>
    <cellStyle name="Normal 37 16" xfId="3581"/>
    <cellStyle name="Normal 37 17" xfId="3582"/>
    <cellStyle name="Normal 37 18" xfId="3583"/>
    <cellStyle name="Normal 37 19" xfId="3584"/>
    <cellStyle name="Normal 37 2" xfId="3585"/>
    <cellStyle name="Normal 37 3" xfId="3586"/>
    <cellStyle name="Normal 37 4" xfId="3587"/>
    <cellStyle name="Normal 37 5" xfId="3588"/>
    <cellStyle name="Normal 37 6" xfId="3589"/>
    <cellStyle name="Normal 37 7" xfId="3590"/>
    <cellStyle name="Normal 37 8" xfId="3591"/>
    <cellStyle name="Normal 37 9" xfId="3592"/>
    <cellStyle name="Normal 38" xfId="3593"/>
    <cellStyle name="Normal 38 10" xfId="3594"/>
    <cellStyle name="Normal 38 11" xfId="3595"/>
    <cellStyle name="Normal 38 12" xfId="3596"/>
    <cellStyle name="Normal 38 13" xfId="3597"/>
    <cellStyle name="Normal 38 14" xfId="3598"/>
    <cellStyle name="Normal 38 15" xfId="3599"/>
    <cellStyle name="Normal 38 16" xfId="3600"/>
    <cellStyle name="Normal 38 17" xfId="3601"/>
    <cellStyle name="Normal 38 18" xfId="3602"/>
    <cellStyle name="Normal 38 19" xfId="3603"/>
    <cellStyle name="Normal 38 2" xfId="3604"/>
    <cellStyle name="Normal 38 3" xfId="3605"/>
    <cellStyle name="Normal 38 4" xfId="3606"/>
    <cellStyle name="Normal 38 5" xfId="3607"/>
    <cellStyle name="Normal 38 6" xfId="3608"/>
    <cellStyle name="Normal 38 7" xfId="3609"/>
    <cellStyle name="Normal 38 8" xfId="3610"/>
    <cellStyle name="Normal 38 9" xfId="3611"/>
    <cellStyle name="Normal 39" xfId="3612"/>
    <cellStyle name="Normal 39 10" xfId="3613"/>
    <cellStyle name="Normal 39 11" xfId="3614"/>
    <cellStyle name="Normal 39 12" xfId="3615"/>
    <cellStyle name="Normal 39 13" xfId="3616"/>
    <cellStyle name="Normal 39 14" xfId="3617"/>
    <cellStyle name="Normal 39 15" xfId="3618"/>
    <cellStyle name="Normal 39 16" xfId="3619"/>
    <cellStyle name="Normal 39 17" xfId="3620"/>
    <cellStyle name="Normal 39 18" xfId="3621"/>
    <cellStyle name="Normal 39 19" xfId="3622"/>
    <cellStyle name="Normal 39 2" xfId="3623"/>
    <cellStyle name="Normal 39 3" xfId="3624"/>
    <cellStyle name="Normal 39 4" xfId="3625"/>
    <cellStyle name="Normal 39 5" xfId="3626"/>
    <cellStyle name="Normal 39 6" xfId="3627"/>
    <cellStyle name="Normal 39 7" xfId="3628"/>
    <cellStyle name="Normal 39 8" xfId="3629"/>
    <cellStyle name="Normal 39 9" xfId="3630"/>
    <cellStyle name="Normal 4" xfId="3631"/>
    <cellStyle name="Normal 4 2" xfId="3632"/>
    <cellStyle name="Normal 4 2 2" xfId="3633"/>
    <cellStyle name="Normal 4 2 3" xfId="3634"/>
    <cellStyle name="Normal 4 3" xfId="3635"/>
    <cellStyle name="Normal 4 3 2" xfId="3636"/>
    <cellStyle name="Normal 4 4" xfId="3637"/>
    <cellStyle name="Normal 4 5" xfId="3638"/>
    <cellStyle name="Normal 4 6" xfId="4028"/>
    <cellStyle name="Normal 40" xfId="3639"/>
    <cellStyle name="Normal 40 10" xfId="3640"/>
    <cellStyle name="Normal 40 11" xfId="3641"/>
    <cellStyle name="Normal 40 12" xfId="3642"/>
    <cellStyle name="Normal 40 13" xfId="3643"/>
    <cellStyle name="Normal 40 14" xfId="3644"/>
    <cellStyle name="Normal 40 15" xfId="3645"/>
    <cellStyle name="Normal 40 16" xfId="3646"/>
    <cellStyle name="Normal 40 17" xfId="3647"/>
    <cellStyle name="Normal 40 18" xfId="3648"/>
    <cellStyle name="Normal 40 19" xfId="3649"/>
    <cellStyle name="Normal 40 2" xfId="3650"/>
    <cellStyle name="Normal 40 3" xfId="3651"/>
    <cellStyle name="Normal 40 4" xfId="3652"/>
    <cellStyle name="Normal 40 5" xfId="3653"/>
    <cellStyle name="Normal 40 6" xfId="3654"/>
    <cellStyle name="Normal 40 7" xfId="3655"/>
    <cellStyle name="Normal 40 8" xfId="3656"/>
    <cellStyle name="Normal 40 9" xfId="3657"/>
    <cellStyle name="Normal 41" xfId="3658"/>
    <cellStyle name="Normal 41 10" xfId="3659"/>
    <cellStyle name="Normal 41 11" xfId="3660"/>
    <cellStyle name="Normal 41 12" xfId="3661"/>
    <cellStyle name="Normal 41 13" xfId="3662"/>
    <cellStyle name="Normal 41 14" xfId="3663"/>
    <cellStyle name="Normal 41 15" xfId="3664"/>
    <cellStyle name="Normal 41 16" xfId="3665"/>
    <cellStyle name="Normal 41 17" xfId="3666"/>
    <cellStyle name="Normal 41 18" xfId="3667"/>
    <cellStyle name="Normal 41 19" xfId="3668"/>
    <cellStyle name="Normal 41 2" xfId="3669"/>
    <cellStyle name="Normal 41 3" xfId="3670"/>
    <cellStyle name="Normal 41 4" xfId="3671"/>
    <cellStyle name="Normal 41 5" xfId="3672"/>
    <cellStyle name="Normal 41 6" xfId="3673"/>
    <cellStyle name="Normal 41 7" xfId="3674"/>
    <cellStyle name="Normal 41 8" xfId="3675"/>
    <cellStyle name="Normal 41 9" xfId="3676"/>
    <cellStyle name="Normal 42" xfId="3677"/>
    <cellStyle name="Normal 43" xfId="3678"/>
    <cellStyle name="Normal 43 10" xfId="3679"/>
    <cellStyle name="Normal 43 11" xfId="3680"/>
    <cellStyle name="Normal 43 12" xfId="3681"/>
    <cellStyle name="Normal 43 13" xfId="3682"/>
    <cellStyle name="Normal 43 14" xfId="3683"/>
    <cellStyle name="Normal 43 2" xfId="3684"/>
    <cellStyle name="Normal 43 3" xfId="3685"/>
    <cellStyle name="Normal 43 4" xfId="3686"/>
    <cellStyle name="Normal 43 5" xfId="3687"/>
    <cellStyle name="Normal 43 6" xfId="3688"/>
    <cellStyle name="Normal 43 7" xfId="3689"/>
    <cellStyle name="Normal 43 8" xfId="3690"/>
    <cellStyle name="Normal 43 9" xfId="3691"/>
    <cellStyle name="Normal 44" xfId="3692"/>
    <cellStyle name="Normal 45" xfId="3693"/>
    <cellStyle name="Normal 46" xfId="3694"/>
    <cellStyle name="Normal 47" xfId="3695"/>
    <cellStyle name="Normal 48" xfId="3696"/>
    <cellStyle name="Normal 49" xfId="3697"/>
    <cellStyle name="Normal 5" xfId="3698"/>
    <cellStyle name="Normal 5 10" xfId="3699"/>
    <cellStyle name="Normal 5 11" xfId="3700"/>
    <cellStyle name="Normal 5 12" xfId="3701"/>
    <cellStyle name="Normal 5 13" xfId="3702"/>
    <cellStyle name="Normal 5 14" xfId="3703"/>
    <cellStyle name="Normal 5 15" xfId="3704"/>
    <cellStyle name="Normal 5 16" xfId="3705"/>
    <cellStyle name="Normal 5 17" xfId="3706"/>
    <cellStyle name="Normal 5 18" xfId="3707"/>
    <cellStyle name="Normal 5 19" xfId="3708"/>
    <cellStyle name="Normal 5 2" xfId="3709"/>
    <cellStyle name="Normal 5 2 2" xfId="3710"/>
    <cellStyle name="Normal 5 20" xfId="3711"/>
    <cellStyle name="Normal 5 21" xfId="3712"/>
    <cellStyle name="Normal 5 22" xfId="3713"/>
    <cellStyle name="Normal 5 23" xfId="3714"/>
    <cellStyle name="Normal 5 24" xfId="3715"/>
    <cellStyle name="Normal 5 25" xfId="3716"/>
    <cellStyle name="Normal 5 26" xfId="3717"/>
    <cellStyle name="Normal 5 27" xfId="3718"/>
    <cellStyle name="Normal 5 27 2" xfId="3719"/>
    <cellStyle name="Normal 5 28" xfId="3720"/>
    <cellStyle name="Normal 5 29" xfId="3721"/>
    <cellStyle name="Normal 5 3" xfId="3722"/>
    <cellStyle name="Normal 5 4" xfId="3723"/>
    <cellStyle name="Normal 5 5" xfId="3724"/>
    <cellStyle name="Normal 5 6" xfId="3725"/>
    <cellStyle name="Normal 5 7" xfId="3726"/>
    <cellStyle name="Normal 5 8" xfId="3727"/>
    <cellStyle name="Normal 5 9" xfId="3728"/>
    <cellStyle name="Normal 5_Xmsn Purch BA Details" xfId="3729"/>
    <cellStyle name="Normal 50" xfId="3730"/>
    <cellStyle name="Normal 51" xfId="3731"/>
    <cellStyle name="Normal 52" xfId="3732"/>
    <cellStyle name="Normal 53" xfId="3733"/>
    <cellStyle name="Normal 54" xfId="3734"/>
    <cellStyle name="Normal 55" xfId="3735"/>
    <cellStyle name="Normal 56" xfId="3736"/>
    <cellStyle name="Normal 57" xfId="3737"/>
    <cellStyle name="Normal 58" xfId="3738"/>
    <cellStyle name="Normal 59" xfId="3739"/>
    <cellStyle name="Normal 6" xfId="3740"/>
    <cellStyle name="Normal 6 2" xfId="3741"/>
    <cellStyle name="Normal 60" xfId="3742"/>
    <cellStyle name="Normal 61" xfId="3743"/>
    <cellStyle name="Normal 62" xfId="3744"/>
    <cellStyle name="Normal 63" xfId="3745"/>
    <cellStyle name="Normal 64" xfId="3746"/>
    <cellStyle name="Normal 65" xfId="3747"/>
    <cellStyle name="Normal 66" xfId="3748"/>
    <cellStyle name="Normal 67" xfId="3749"/>
    <cellStyle name="Normal 68" xfId="3750"/>
    <cellStyle name="Normal 69" xfId="3751"/>
    <cellStyle name="Normal 7" xfId="3752"/>
    <cellStyle name="Normal 70" xfId="3753"/>
    <cellStyle name="Normal 71" xfId="3754"/>
    <cellStyle name="Normal 72" xfId="3755"/>
    <cellStyle name="Normal 73" xfId="3756"/>
    <cellStyle name="Normal 74" xfId="3757"/>
    <cellStyle name="Normal 75" xfId="3758"/>
    <cellStyle name="Normal 76" xfId="3759"/>
    <cellStyle name="Normal 77" xfId="3760"/>
    <cellStyle name="Normal 78" xfId="3761"/>
    <cellStyle name="Normal 79" xfId="3762"/>
    <cellStyle name="Normal 8" xfId="3763"/>
    <cellStyle name="Normal 80" xfId="3764"/>
    <cellStyle name="Normal 81" xfId="3765"/>
    <cellStyle name="Normal 82" xfId="3766"/>
    <cellStyle name="Normal 83" xfId="3767"/>
    <cellStyle name="Normal 84" xfId="3768"/>
    <cellStyle name="Normal 85" xfId="3769"/>
    <cellStyle name="Normal 86" xfId="3770"/>
    <cellStyle name="Normal 87" xfId="3771"/>
    <cellStyle name="Normal 88" xfId="3772"/>
    <cellStyle name="Normal 89" xfId="3773"/>
    <cellStyle name="Normal 9" xfId="3774"/>
    <cellStyle name="Normal 90" xfId="3775"/>
    <cellStyle name="Normal 91" xfId="3776"/>
    <cellStyle name="Normal 92" xfId="3777"/>
    <cellStyle name="Normal 93" xfId="3778"/>
    <cellStyle name="Normal 94" xfId="3779"/>
    <cellStyle name="Normal 95" xfId="3780"/>
    <cellStyle name="Normal 96" xfId="3781"/>
    <cellStyle name="Normal 97" xfId="3980"/>
    <cellStyle name="Normal 98" xfId="3981"/>
    <cellStyle name="Normal 99" xfId="3982"/>
    <cellStyle name="Note" xfId="19" builtinId="10" customBuiltin="1"/>
    <cellStyle name="Note 10" xfId="3782"/>
    <cellStyle name="Note 11" xfId="3783"/>
    <cellStyle name="Note 12" xfId="3784"/>
    <cellStyle name="Note 13" xfId="3785"/>
    <cellStyle name="Note 13 2" xfId="3786"/>
    <cellStyle name="Note 13 3" xfId="3787"/>
    <cellStyle name="Note 14" xfId="3788"/>
    <cellStyle name="Note 15" xfId="3789"/>
    <cellStyle name="Note 2" xfId="3790"/>
    <cellStyle name="Note 2 10" xfId="3791"/>
    <cellStyle name="Note 2 11" xfId="3792"/>
    <cellStyle name="Note 2 12" xfId="3793"/>
    <cellStyle name="Note 2 2" xfId="3794"/>
    <cellStyle name="Note 2 3" xfId="3795"/>
    <cellStyle name="Note 2 4" xfId="3796"/>
    <cellStyle name="Note 2 5" xfId="3797"/>
    <cellStyle name="Note 2 6" xfId="3798"/>
    <cellStyle name="Note 2 7" xfId="3799"/>
    <cellStyle name="Note 2 8" xfId="3800"/>
    <cellStyle name="Note 2 9" xfId="3801"/>
    <cellStyle name="Note 3" xfId="3802"/>
    <cellStyle name="Note 4" xfId="3803"/>
    <cellStyle name="Note 5" xfId="3804"/>
    <cellStyle name="Note 6" xfId="3805"/>
    <cellStyle name="Note 7" xfId="3806"/>
    <cellStyle name="Note 8" xfId="3807"/>
    <cellStyle name="Note 9" xfId="3808"/>
    <cellStyle name="Output" xfId="14" builtinId="21" customBuiltin="1"/>
    <cellStyle name="Output 10" xfId="3809"/>
    <cellStyle name="Output 11" xfId="3810"/>
    <cellStyle name="Output 12" xfId="3811"/>
    <cellStyle name="Output 13" xfId="3812"/>
    <cellStyle name="Output 13 2" xfId="3813"/>
    <cellStyle name="Output 14" xfId="3814"/>
    <cellStyle name="Output 15" xfId="3815"/>
    <cellStyle name="Output 2" xfId="3816"/>
    <cellStyle name="Output 2 10" xfId="3817"/>
    <cellStyle name="Output 2 11" xfId="3818"/>
    <cellStyle name="Output 2 2" xfId="3819"/>
    <cellStyle name="Output 2 3" xfId="3820"/>
    <cellStyle name="Output 2 4" xfId="3821"/>
    <cellStyle name="Output 2 5" xfId="3822"/>
    <cellStyle name="Output 2 6" xfId="3823"/>
    <cellStyle name="Output 2 7" xfId="3824"/>
    <cellStyle name="Output 2 8" xfId="3825"/>
    <cellStyle name="Output 2 9" xfId="3826"/>
    <cellStyle name="Output 3" xfId="3827"/>
    <cellStyle name="Output 4" xfId="3828"/>
    <cellStyle name="Output 5" xfId="3829"/>
    <cellStyle name="Output 6" xfId="3830"/>
    <cellStyle name="Output 7" xfId="3831"/>
    <cellStyle name="Output 8" xfId="3832"/>
    <cellStyle name="Output 9" xfId="3833"/>
    <cellStyle name="Percent" xfId="4" builtinId="5"/>
    <cellStyle name="Percent 2" xfId="3834"/>
    <cellStyle name="Percent 2 10" xfId="3835"/>
    <cellStyle name="Percent 2 11" xfId="3836"/>
    <cellStyle name="Percent 2 12" xfId="3837"/>
    <cellStyle name="Percent 2 13" xfId="3838"/>
    <cellStyle name="Percent 2 14" xfId="3839"/>
    <cellStyle name="Percent 2 15" xfId="3840"/>
    <cellStyle name="Percent 2 16" xfId="3841"/>
    <cellStyle name="Percent 2 17" xfId="3842"/>
    <cellStyle name="Percent 2 18" xfId="3843"/>
    <cellStyle name="Percent 2 19" xfId="3844"/>
    <cellStyle name="Percent 2 2" xfId="3845"/>
    <cellStyle name="Percent 2 20" xfId="3846"/>
    <cellStyle name="Percent 2 21" xfId="3847"/>
    <cellStyle name="Percent 2 22" xfId="3848"/>
    <cellStyle name="Percent 2 23" xfId="3849"/>
    <cellStyle name="Percent 2 24" xfId="3850"/>
    <cellStyle name="Percent 2 25" xfId="3851"/>
    <cellStyle name="Percent 2 26" xfId="3852"/>
    <cellStyle name="Percent 2 27" xfId="3853"/>
    <cellStyle name="Percent 2 28" xfId="3854"/>
    <cellStyle name="Percent 2 29" xfId="3855"/>
    <cellStyle name="Percent 2 3" xfId="3856"/>
    <cellStyle name="Percent 2 30" xfId="3857"/>
    <cellStyle name="Percent 2 31" xfId="3858"/>
    <cellStyle name="Percent 2 32" xfId="3859"/>
    <cellStyle name="Percent 2 33" xfId="3860"/>
    <cellStyle name="Percent 2 34" xfId="3861"/>
    <cellStyle name="Percent 2 35" xfId="3862"/>
    <cellStyle name="Percent 2 36" xfId="3863"/>
    <cellStyle name="Percent 2 37" xfId="3864"/>
    <cellStyle name="Percent 2 38" xfId="3865"/>
    <cellStyle name="Percent 2 39" xfId="3866"/>
    <cellStyle name="Percent 2 4" xfId="3867"/>
    <cellStyle name="Percent 2 40" xfId="3868"/>
    <cellStyle name="Percent 2 41" xfId="3869"/>
    <cellStyle name="Percent 2 42" xfId="3870"/>
    <cellStyle name="Percent 2 43" xfId="3871"/>
    <cellStyle name="Percent 2 44" xfId="3872"/>
    <cellStyle name="Percent 2 45" xfId="3873"/>
    <cellStyle name="Percent 2 46" xfId="3874"/>
    <cellStyle name="Percent 2 47" xfId="3875"/>
    <cellStyle name="Percent 2 48" xfId="3876"/>
    <cellStyle name="Percent 2 49" xfId="3877"/>
    <cellStyle name="Percent 2 5" xfId="3878"/>
    <cellStyle name="Percent 2 50" xfId="3879"/>
    <cellStyle name="Percent 2 51" xfId="3880"/>
    <cellStyle name="Percent 2 52" xfId="3881"/>
    <cellStyle name="Percent 2 53" xfId="3882"/>
    <cellStyle name="Percent 2 54" xfId="3883"/>
    <cellStyle name="Percent 2 55" xfId="3884"/>
    <cellStyle name="Percent 2 56" xfId="3885"/>
    <cellStyle name="Percent 2 57" xfId="3886"/>
    <cellStyle name="Percent 2 58" xfId="3887"/>
    <cellStyle name="Percent 2 59" xfId="3888"/>
    <cellStyle name="Percent 2 6" xfId="3889"/>
    <cellStyle name="Percent 2 60" xfId="3890"/>
    <cellStyle name="Percent 2 61" xfId="3891"/>
    <cellStyle name="Percent 2 62" xfId="3892"/>
    <cellStyle name="Percent 2 63" xfId="3893"/>
    <cellStyle name="Percent 2 64" xfId="3894"/>
    <cellStyle name="Percent 2 65" xfId="3895"/>
    <cellStyle name="Percent 2 66" xfId="3896"/>
    <cellStyle name="Percent 2 67" xfId="4049"/>
    <cellStyle name="Percent 2 7" xfId="3897"/>
    <cellStyle name="Percent 2 8" xfId="3898"/>
    <cellStyle name="Percent 2 9" xfId="3899"/>
    <cellStyle name="Percent 3" xfId="3900"/>
    <cellStyle name="Percent 3 2" xfId="4029"/>
    <cellStyle name="Percent 4" xfId="3986"/>
    <cellStyle name="Percent 5" xfId="4075"/>
    <cellStyle name="Style 1" xfId="3901"/>
    <cellStyle name="Style 1 2" xfId="3902"/>
    <cellStyle name="Title" xfId="5" builtinId="15" customBuiltin="1"/>
    <cellStyle name="Title 10" xfId="3903"/>
    <cellStyle name="Title 11" xfId="3904"/>
    <cellStyle name="Title 12" xfId="3905"/>
    <cellStyle name="Title 13" xfId="3906"/>
    <cellStyle name="Title 13 2" xfId="3907"/>
    <cellStyle name="Title 14" xfId="3908"/>
    <cellStyle name="Title 15" xfId="3909"/>
    <cellStyle name="Title 2" xfId="3910"/>
    <cellStyle name="Title 2 10" xfId="3911"/>
    <cellStyle name="Title 2 11" xfId="3912"/>
    <cellStyle name="Title 2 12" xfId="3913"/>
    <cellStyle name="Title 2 2" xfId="3914"/>
    <cellStyle name="Title 2 3" xfId="3915"/>
    <cellStyle name="Title 2 4" xfId="3916"/>
    <cellStyle name="Title 2 5" xfId="3917"/>
    <cellStyle name="Title 2 6" xfId="3918"/>
    <cellStyle name="Title 2 7" xfId="3919"/>
    <cellStyle name="Title 2 8" xfId="3920"/>
    <cellStyle name="Title 2 9" xfId="3921"/>
    <cellStyle name="Title 3" xfId="3922"/>
    <cellStyle name="Title 4" xfId="3923"/>
    <cellStyle name="Title 5" xfId="3924"/>
    <cellStyle name="Title 6" xfId="3925"/>
    <cellStyle name="Title 7" xfId="3926"/>
    <cellStyle name="Title 8" xfId="3927"/>
    <cellStyle name="Title 9" xfId="3928"/>
    <cellStyle name="Total" xfId="21" builtinId="25" customBuiltin="1"/>
    <cellStyle name="Total 10" xfId="3929"/>
    <cellStyle name="Total 11" xfId="3930"/>
    <cellStyle name="Total 12" xfId="3931"/>
    <cellStyle name="Total 13" xfId="3932"/>
    <cellStyle name="Total 13 2" xfId="3933"/>
    <cellStyle name="Total 14" xfId="3934"/>
    <cellStyle name="Total 15" xfId="3935"/>
    <cellStyle name="Total 2" xfId="3936"/>
    <cellStyle name="Total 2 10" xfId="3937"/>
    <cellStyle name="Total 2 11" xfId="3938"/>
    <cellStyle name="Total 2 12" xfId="3939"/>
    <cellStyle name="Total 2 2" xfId="3940"/>
    <cellStyle name="Total 2 3" xfId="3941"/>
    <cellStyle name="Total 2 4" xfId="3942"/>
    <cellStyle name="Total 2 5" xfId="3943"/>
    <cellStyle name="Total 2 6" xfId="3944"/>
    <cellStyle name="Total 2 7" xfId="3945"/>
    <cellStyle name="Total 2 8" xfId="3946"/>
    <cellStyle name="Total 2 9" xfId="3947"/>
    <cellStyle name="Total 3" xfId="3948"/>
    <cellStyle name="Total 4" xfId="3949"/>
    <cellStyle name="Total 5" xfId="3950"/>
    <cellStyle name="Total 6" xfId="3951"/>
    <cellStyle name="Total 7" xfId="3952"/>
    <cellStyle name="Total 8" xfId="3953"/>
    <cellStyle name="Total 9" xfId="3954"/>
    <cellStyle name="Warning Text" xfId="18" builtinId="11" customBuiltin="1"/>
    <cellStyle name="Warning Text 10" xfId="3955"/>
    <cellStyle name="Warning Text 11" xfId="3956"/>
    <cellStyle name="Warning Text 12" xfId="3957"/>
    <cellStyle name="Warning Text 13" xfId="3958"/>
    <cellStyle name="Warning Text 13 2" xfId="3959"/>
    <cellStyle name="Warning Text 14" xfId="3960"/>
    <cellStyle name="Warning Text 15" xfId="3961"/>
    <cellStyle name="Warning Text 2" xfId="3962"/>
    <cellStyle name="Warning Text 2 10" xfId="3963"/>
    <cellStyle name="Warning Text 2 11" xfId="3964"/>
    <cellStyle name="Warning Text 2 2" xfId="3965"/>
    <cellStyle name="Warning Text 2 3" xfId="3966"/>
    <cellStyle name="Warning Text 2 4" xfId="3967"/>
    <cellStyle name="Warning Text 2 5" xfId="3968"/>
    <cellStyle name="Warning Text 2 6" xfId="3969"/>
    <cellStyle name="Warning Text 2 7" xfId="3970"/>
    <cellStyle name="Warning Text 2 8" xfId="3971"/>
    <cellStyle name="Warning Text 2 9" xfId="3972"/>
    <cellStyle name="Warning Text 3" xfId="3973"/>
    <cellStyle name="Warning Text 4" xfId="3974"/>
    <cellStyle name="Warning Text 5" xfId="3975"/>
    <cellStyle name="Warning Text 6" xfId="3976"/>
    <cellStyle name="Warning Text 7" xfId="3977"/>
    <cellStyle name="Warning Text 8" xfId="3978"/>
    <cellStyle name="Warning Text 9" xfId="397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2012-2013 CPA based on 6th Plan methodology.</a:t>
          </a:r>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For the purposes of this report the following calculations</a:t>
          </a:r>
          <a:r>
            <a:rPr lang="en-US" baseline="0"/>
            <a:t> where used.</a:t>
          </a:r>
        </a:p>
        <a:p>
          <a:endParaRPr lang="en-US" baseline="0"/>
        </a:p>
        <a:p>
          <a:r>
            <a:rPr lang="en-US" baseline="0"/>
            <a:t>Incremental Rate per MWh = Certified Resource Cost per MWh - Market Price per MWh (BPA costs) </a:t>
          </a:r>
        </a:p>
        <a:p>
          <a:endParaRPr lang="en-US" baseline="0"/>
        </a:p>
        <a:p>
          <a:r>
            <a:rPr lang="en-US"/>
            <a:t>Resource Incremental Amount Invested = Incremental</a:t>
          </a:r>
          <a:r>
            <a:rPr lang="en-US" baseline="0"/>
            <a:t> Rate per MWh * Number of RECs retired from the resource</a:t>
          </a:r>
        </a:p>
        <a:p>
          <a:endParaRPr lang="en-US" baseline="0"/>
        </a:p>
        <a:p>
          <a:r>
            <a:rPr lang="en-US" baseline="0"/>
            <a:t>Total Incremental Amount Invested = Sum of Resource Incremental Amount Invested</a:t>
          </a:r>
        </a:p>
        <a:p>
          <a:endParaRPr lang="en-US" baseline="0"/>
        </a:p>
        <a:p>
          <a:r>
            <a:rPr lang="en-US" i="1" baseline="0"/>
            <a:t>Estimated costs for 2014 had to be used.</a:t>
          </a:r>
          <a:endParaRPr lang="en-US" i="1"/>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orm\AppData\Local\Microsoft\Windows\Temporary%20Internet%20Files\Content.Outlook\LYYRGFJ0\EIA_2014%20ReportWorkbook_DRAFT%203-27-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danielb@lc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4.bin"/><Relationship Id="rId1" Type="http://schemas.openxmlformats.org/officeDocument/2006/relationships/hyperlink" Target="mailto:danielb@lcpud.org" TargetMode="External"/><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tabColor theme="6"/>
    <pageSetUpPr fitToPage="1"/>
  </sheetPr>
  <dimension ref="A1:A66"/>
  <sheetViews>
    <sheetView topLeftCell="A40" workbookViewId="0">
      <selection activeCell="O16" sqref="O16"/>
    </sheetView>
  </sheetViews>
  <sheetFormatPr defaultRowHeight="14.4"/>
  <cols>
    <col min="1" max="1" width="135.109375" customWidth="1"/>
  </cols>
  <sheetData>
    <row r="1" spans="1:1" ht="17.399999999999999">
      <c r="A1" s="123" t="s">
        <v>178</v>
      </c>
    </row>
    <row r="2" spans="1:1">
      <c r="A2" s="124">
        <v>41729</v>
      </c>
    </row>
    <row r="3" spans="1:1">
      <c r="A3" s="125"/>
    </row>
    <row r="4" spans="1:1">
      <c r="A4" s="126" t="s">
        <v>179</v>
      </c>
    </row>
    <row r="5" spans="1:1">
      <c r="A5" s="126" t="s">
        <v>180</v>
      </c>
    </row>
    <row r="6" spans="1:1">
      <c r="A6" s="127" t="s">
        <v>181</v>
      </c>
    </row>
    <row r="7" spans="1:1">
      <c r="A7" s="125"/>
    </row>
    <row r="8" spans="1:1" ht="27.6">
      <c r="A8" s="128" t="s">
        <v>182</v>
      </c>
    </row>
    <row r="9" spans="1:1" ht="27.6">
      <c r="A9" s="128" t="s">
        <v>183</v>
      </c>
    </row>
    <row r="10" spans="1:1">
      <c r="A10" s="128"/>
    </row>
    <row r="11" spans="1:1">
      <c r="A11" s="129" t="s">
        <v>184</v>
      </c>
    </row>
    <row r="12" spans="1:1">
      <c r="A12" s="125"/>
    </row>
    <row r="13" spans="1:1" ht="55.2">
      <c r="A13" s="130" t="s">
        <v>185</v>
      </c>
    </row>
    <row r="14" spans="1:1">
      <c r="A14" s="125"/>
    </row>
    <row r="15" spans="1:1" ht="27.6">
      <c r="A15" s="127" t="s">
        <v>186</v>
      </c>
    </row>
    <row r="16" spans="1:1">
      <c r="A16" s="130"/>
    </row>
    <row r="17" spans="1:1">
      <c r="A17" s="125"/>
    </row>
    <row r="18" spans="1:1" ht="17.399999999999999">
      <c r="A18" s="131" t="s">
        <v>187</v>
      </c>
    </row>
    <row r="19" spans="1:1">
      <c r="A19" s="126" t="s">
        <v>188</v>
      </c>
    </row>
    <row r="20" spans="1:1" ht="27.6">
      <c r="A20" s="132" t="s">
        <v>189</v>
      </c>
    </row>
    <row r="21" spans="1:1">
      <c r="A21" s="133" t="s">
        <v>190</v>
      </c>
    </row>
    <row r="22" spans="1:1">
      <c r="A22" s="125"/>
    </row>
    <row r="23" spans="1:1">
      <c r="A23" s="134" t="s">
        <v>191</v>
      </c>
    </row>
    <row r="24" spans="1:1" ht="28.8">
      <c r="A24" s="135" t="s">
        <v>192</v>
      </c>
    </row>
    <row r="25" spans="1:1">
      <c r="A25" s="136" t="s">
        <v>193</v>
      </c>
    </row>
    <row r="26" spans="1:1">
      <c r="A26" s="125"/>
    </row>
    <row r="27" spans="1:1" ht="41.4">
      <c r="A27" s="126" t="s">
        <v>194</v>
      </c>
    </row>
    <row r="28" spans="1:1">
      <c r="A28" s="137"/>
    </row>
    <row r="29" spans="1:1" ht="41.4">
      <c r="A29" s="130" t="s">
        <v>195</v>
      </c>
    </row>
    <row r="30" spans="1:1">
      <c r="A30" s="125"/>
    </row>
    <row r="31" spans="1:1" ht="41.4">
      <c r="A31" s="127" t="s">
        <v>196</v>
      </c>
    </row>
    <row r="32" spans="1:1">
      <c r="A32" s="125"/>
    </row>
    <row r="33" spans="1:1" ht="55.2">
      <c r="A33" s="126" t="s">
        <v>197</v>
      </c>
    </row>
    <row r="34" spans="1:1">
      <c r="A34" s="128"/>
    </row>
    <row r="35" spans="1:1" ht="27.6">
      <c r="A35" s="128" t="s">
        <v>198</v>
      </c>
    </row>
    <row r="36" spans="1:1">
      <c r="A36" s="135" t="s">
        <v>199</v>
      </c>
    </row>
    <row r="37" spans="1:1">
      <c r="A37" s="135" t="s">
        <v>200</v>
      </c>
    </row>
    <row r="38" spans="1:1">
      <c r="A38" s="138" t="s">
        <v>201</v>
      </c>
    </row>
    <row r="39" spans="1:1">
      <c r="A39" s="125"/>
    </row>
    <row r="40" spans="1:1" ht="27.6">
      <c r="A40" s="127" t="s">
        <v>202</v>
      </c>
    </row>
    <row r="41" spans="1:1">
      <c r="A41" s="125"/>
    </row>
    <row r="42" spans="1:1" ht="17.399999999999999">
      <c r="A42" s="131" t="s">
        <v>203</v>
      </c>
    </row>
    <row r="43" spans="1:1" ht="27.6">
      <c r="A43" s="130" t="s">
        <v>204</v>
      </c>
    </row>
    <row r="44" spans="1:1">
      <c r="A44" s="125"/>
    </row>
    <row r="45" spans="1:1" ht="41.4">
      <c r="A45" s="127" t="s">
        <v>205</v>
      </c>
    </row>
    <row r="46" spans="1:1">
      <c r="A46" s="125"/>
    </row>
    <row r="47" spans="1:1" ht="41.4">
      <c r="A47" s="127" t="s">
        <v>206</v>
      </c>
    </row>
    <row r="48" spans="1:1">
      <c r="A48" s="125"/>
    </row>
    <row r="49" spans="1:1" ht="27.6">
      <c r="A49" s="127" t="s">
        <v>207</v>
      </c>
    </row>
    <row r="50" spans="1:1">
      <c r="A50" s="125"/>
    </row>
    <row r="51" spans="1:1">
      <c r="A51" s="126" t="s">
        <v>208</v>
      </c>
    </row>
    <row r="52" spans="1:1" ht="41.4">
      <c r="A52" s="130" t="s">
        <v>209</v>
      </c>
    </row>
    <row r="53" spans="1:1">
      <c r="A53" s="125"/>
    </row>
    <row r="54" spans="1:1" ht="55.2">
      <c r="A54" s="139" t="s">
        <v>210</v>
      </c>
    </row>
    <row r="55" spans="1:1">
      <c r="A55" s="125"/>
    </row>
    <row r="56" spans="1:1" ht="55.2">
      <c r="A56" s="127" t="s">
        <v>211</v>
      </c>
    </row>
    <row r="57" spans="1:1">
      <c r="A57" s="125"/>
    </row>
    <row r="58" spans="1:1" ht="55.2">
      <c r="A58" s="127" t="s">
        <v>212</v>
      </c>
    </row>
    <row r="59" spans="1:1">
      <c r="A59" s="125"/>
    </row>
    <row r="60" spans="1:1">
      <c r="A60" s="126" t="s">
        <v>213</v>
      </c>
    </row>
    <row r="61" spans="1:1" ht="27.6">
      <c r="A61" s="130" t="s">
        <v>214</v>
      </c>
    </row>
    <row r="62" spans="1:1">
      <c r="A62" s="125"/>
    </row>
    <row r="63" spans="1:1">
      <c r="A63" s="126" t="s">
        <v>215</v>
      </c>
    </row>
    <row r="64" spans="1:1" ht="27.6">
      <c r="A64" s="130" t="s">
        <v>216</v>
      </c>
    </row>
    <row r="65" spans="1:1">
      <c r="A65" s="125"/>
    </row>
    <row r="66" spans="1:1" ht="15" thickBot="1">
      <c r="A66" s="140"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sheetPr>
    <tabColor rgb="FF00B0F0"/>
    <pageSetUpPr fitToPage="1"/>
  </sheetPr>
  <dimension ref="A1:A5"/>
  <sheetViews>
    <sheetView workbookViewId="0">
      <selection activeCell="O16" sqref="O16"/>
    </sheetView>
  </sheetViews>
  <sheetFormatPr defaultRowHeight="14.4"/>
  <cols>
    <col min="1" max="1" width="107" customWidth="1"/>
  </cols>
  <sheetData>
    <row r="1" spans="1:1" ht="17.399999999999999">
      <c r="A1" s="119" t="s">
        <v>176</v>
      </c>
    </row>
    <row r="2" spans="1:1" ht="17.399999999999999">
      <c r="A2" s="120"/>
    </row>
    <row r="3" spans="1:1" ht="55.2">
      <c r="A3" s="121" t="s">
        <v>218</v>
      </c>
    </row>
    <row r="4" spans="1:1">
      <c r="A4" s="121"/>
    </row>
    <row r="5" spans="1:1" ht="28.2" thickBot="1">
      <c r="A5" s="122" t="s">
        <v>177</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sheetPr codeName="Sheet1">
    <tabColor theme="6"/>
    <pageSetUpPr fitToPage="1"/>
  </sheetPr>
  <dimension ref="A1:J46"/>
  <sheetViews>
    <sheetView tabSelected="1" zoomScaleNormal="100" workbookViewId="0">
      <selection activeCell="H8" sqref="H8"/>
    </sheetView>
  </sheetViews>
  <sheetFormatPr defaultColWidth="9.109375" defaultRowHeight="13.2"/>
  <cols>
    <col min="1" max="1" width="3.109375" style="1" customWidth="1"/>
    <col min="2" max="3" width="16.6640625" style="1" customWidth="1"/>
    <col min="4" max="4" width="17.109375" style="1" customWidth="1"/>
    <col min="5" max="5" width="16" style="1" customWidth="1"/>
    <col min="6" max="6" width="4.44140625" style="1" customWidth="1"/>
    <col min="7" max="7" width="14.44140625" style="1" customWidth="1"/>
    <col min="8" max="8" width="15.33203125" style="1" customWidth="1"/>
    <col min="9" max="9" width="12.33203125" style="1" customWidth="1"/>
    <col min="10" max="10" width="11.109375" style="1" customWidth="1"/>
    <col min="11" max="16384" width="9.109375" style="1"/>
  </cols>
  <sheetData>
    <row r="1" spans="1:10" s="7" customFormat="1" ht="18.600000000000001">
      <c r="B1" s="86" t="s">
        <v>77</v>
      </c>
    </row>
    <row r="2" spans="1:10" ht="15" customHeight="1">
      <c r="B2" s="2"/>
    </row>
    <row r="3" spans="1:10" ht="14.25" customHeight="1" thickBot="1">
      <c r="B3" s="3" t="s">
        <v>4</v>
      </c>
      <c r="C3" s="164" t="s">
        <v>219</v>
      </c>
      <c r="D3" s="164"/>
      <c r="E3" s="164"/>
      <c r="F3" s="164"/>
      <c r="G3" s="156" t="s">
        <v>85</v>
      </c>
      <c r="H3" s="156"/>
      <c r="I3" s="156"/>
      <c r="J3" s="156"/>
    </row>
    <row r="4" spans="1:10" ht="15" customHeight="1">
      <c r="B4" s="4" t="s">
        <v>84</v>
      </c>
      <c r="C4" s="159"/>
      <c r="D4" s="160"/>
      <c r="E4" s="160"/>
      <c r="F4" s="16"/>
      <c r="H4" s="107" t="s">
        <v>81</v>
      </c>
      <c r="I4" s="106"/>
      <c r="J4" s="107" t="s">
        <v>82</v>
      </c>
    </row>
    <row r="5" spans="1:10" ht="15" customHeight="1">
      <c r="B5" s="5" t="s">
        <v>83</v>
      </c>
      <c r="C5" s="161" t="s">
        <v>220</v>
      </c>
      <c r="D5" s="161"/>
      <c r="E5" s="161"/>
      <c r="F5" s="7"/>
      <c r="H5" s="105" t="s">
        <v>80</v>
      </c>
      <c r="J5" s="105" t="s">
        <v>80</v>
      </c>
    </row>
    <row r="6" spans="1:10" ht="15" customHeight="1">
      <c r="B6" s="5" t="s">
        <v>1</v>
      </c>
      <c r="C6" s="161" t="s">
        <v>222</v>
      </c>
      <c r="D6" s="161"/>
      <c r="E6" s="161"/>
      <c r="F6" s="7"/>
      <c r="G6" s="88" t="s">
        <v>66</v>
      </c>
      <c r="H6" s="89">
        <v>15154.8</v>
      </c>
      <c r="I6" s="88" t="s">
        <v>66</v>
      </c>
      <c r="J6" s="90">
        <v>11563.2</v>
      </c>
    </row>
    <row r="7" spans="1:10" ht="15" customHeight="1">
      <c r="B7" s="5" t="s">
        <v>2</v>
      </c>
      <c r="C7" s="162" t="s">
        <v>221</v>
      </c>
      <c r="D7" s="163"/>
      <c r="E7" s="163"/>
      <c r="F7" s="7"/>
      <c r="G7" s="88" t="s">
        <v>67</v>
      </c>
      <c r="H7" s="91">
        <v>16887</v>
      </c>
    </row>
    <row r="8" spans="1:10" ht="15" customHeight="1" thickBot="1">
      <c r="B8" s="5"/>
      <c r="C8" s="87"/>
      <c r="D8" s="7"/>
      <c r="E8" s="7"/>
      <c r="F8" s="7"/>
      <c r="G8" s="88" t="s">
        <v>68</v>
      </c>
      <c r="H8" s="92">
        <v>2005</v>
      </c>
    </row>
    <row r="9" spans="1:10" s="7" customFormat="1" ht="13.8" thickTop="1">
      <c r="B9" s="151" t="s">
        <v>69</v>
      </c>
      <c r="C9" s="151"/>
      <c r="D9" s="151"/>
      <c r="E9" s="151"/>
      <c r="F9" s="152"/>
    </row>
    <row r="10" spans="1:10" s="7" customFormat="1">
      <c r="B10" s="153" t="s">
        <v>36</v>
      </c>
      <c r="C10" s="154"/>
      <c r="D10" s="154" t="s">
        <v>72</v>
      </c>
      <c r="E10" s="154"/>
    </row>
    <row r="11" spans="1:10" ht="52.5" customHeight="1">
      <c r="B11" s="93" t="s">
        <v>75</v>
      </c>
      <c r="C11" s="17" t="s">
        <v>51</v>
      </c>
      <c r="D11" s="17" t="s">
        <v>74</v>
      </c>
      <c r="E11" s="94" t="s">
        <v>73</v>
      </c>
    </row>
    <row r="12" spans="1:10" ht="15" customHeight="1">
      <c r="B12" s="95">
        <v>83570.399999999994</v>
      </c>
      <c r="C12" s="96">
        <v>15154.8</v>
      </c>
      <c r="D12" s="96">
        <v>62020.800000000003</v>
      </c>
      <c r="E12" s="97">
        <v>11563.2</v>
      </c>
    </row>
    <row r="13" spans="1:10" ht="15" customHeight="1" thickBot="1">
      <c r="B13" s="7"/>
      <c r="C13" s="7"/>
      <c r="D13" s="7"/>
      <c r="E13" s="7"/>
      <c r="F13" s="7"/>
      <c r="G13" s="7"/>
      <c r="H13" s="7"/>
    </row>
    <row r="14" spans="1:10" ht="13.8" thickTop="1">
      <c r="B14" s="155" t="s">
        <v>3</v>
      </c>
      <c r="C14" s="155"/>
      <c r="D14" s="155"/>
      <c r="E14" s="155"/>
      <c r="F14" s="155"/>
      <c r="G14" s="155"/>
      <c r="H14" s="155"/>
    </row>
    <row r="15" spans="1:10" ht="15" customHeight="1">
      <c r="A15" s="7"/>
      <c r="B15" s="18"/>
      <c r="D15" s="154" t="s">
        <v>49</v>
      </c>
      <c r="E15" s="154"/>
      <c r="G15" s="154" t="s">
        <v>71</v>
      </c>
      <c r="H15" s="154"/>
    </row>
    <row r="16" spans="1:10" ht="30.75" customHeight="1">
      <c r="A16" s="7"/>
      <c r="C16" s="19" t="s">
        <v>43</v>
      </c>
      <c r="D16" s="17" t="s">
        <v>7</v>
      </c>
      <c r="E16" s="17" t="s">
        <v>8</v>
      </c>
      <c r="G16" s="17" t="s">
        <v>7</v>
      </c>
      <c r="H16" s="17" t="s">
        <v>8</v>
      </c>
    </row>
    <row r="17" spans="1:8" ht="15" customHeight="1">
      <c r="A17" s="7"/>
      <c r="C17" s="35" t="s">
        <v>9</v>
      </c>
      <c r="D17" s="98">
        <v>592.97</v>
      </c>
      <c r="E17" s="110">
        <v>191137.51</v>
      </c>
      <c r="G17" s="98">
        <v>456.42</v>
      </c>
      <c r="H17" s="110">
        <v>147365.18</v>
      </c>
    </row>
    <row r="18" spans="1:8" ht="15" customHeight="1">
      <c r="A18" s="7"/>
      <c r="C18" s="35" t="s">
        <v>10</v>
      </c>
      <c r="D18" s="98">
        <v>813.61</v>
      </c>
      <c r="E18" s="110">
        <v>129314</v>
      </c>
      <c r="G18" s="98">
        <v>2310.15</v>
      </c>
      <c r="H18" s="110">
        <v>544070.49</v>
      </c>
    </row>
    <row r="19" spans="1:8" ht="15" customHeight="1">
      <c r="A19" s="7"/>
      <c r="C19" s="35" t="s">
        <v>11</v>
      </c>
      <c r="D19" s="98">
        <v>2911</v>
      </c>
      <c r="E19" s="110">
        <v>545348.22</v>
      </c>
      <c r="G19" s="98">
        <v>2455.56</v>
      </c>
      <c r="H19" s="110">
        <v>357946.12</v>
      </c>
    </row>
    <row r="20" spans="1:8" ht="15" customHeight="1">
      <c r="A20" s="7"/>
      <c r="C20" s="35" t="s">
        <v>12</v>
      </c>
      <c r="D20" s="98">
        <v>0</v>
      </c>
      <c r="E20" s="110">
        <v>0</v>
      </c>
      <c r="G20" s="98">
        <v>16.440000000000001</v>
      </c>
      <c r="H20" s="110">
        <v>2200</v>
      </c>
    </row>
    <row r="21" spans="1:8" ht="15" customHeight="1">
      <c r="A21" s="7"/>
      <c r="C21" s="35" t="s">
        <v>38</v>
      </c>
      <c r="D21" s="98"/>
      <c r="E21" s="110">
        <v>0</v>
      </c>
      <c r="G21" s="98"/>
      <c r="H21" s="110">
        <v>0</v>
      </c>
    </row>
    <row r="22" spans="1:8" ht="15" customHeight="1">
      <c r="A22" s="7"/>
      <c r="C22" s="36" t="s">
        <v>39</v>
      </c>
      <c r="D22" s="98"/>
      <c r="E22" s="110">
        <v>0</v>
      </c>
      <c r="G22" s="98"/>
      <c r="H22" s="110">
        <v>0</v>
      </c>
    </row>
    <row r="23" spans="1:8" ht="15" customHeight="1">
      <c r="A23" s="7"/>
      <c r="C23" s="36" t="s">
        <v>5</v>
      </c>
      <c r="D23" s="99">
        <v>3521.52</v>
      </c>
      <c r="E23" s="110">
        <v>0</v>
      </c>
      <c r="G23" s="99">
        <v>4082.16</v>
      </c>
      <c r="H23" s="110">
        <v>0</v>
      </c>
    </row>
    <row r="24" spans="1:8" ht="15" customHeight="1">
      <c r="A24" s="7"/>
      <c r="C24" s="100"/>
      <c r="D24" s="99"/>
      <c r="E24" s="110">
        <v>0</v>
      </c>
      <c r="G24" s="99"/>
      <c r="H24" s="110">
        <v>0</v>
      </c>
    </row>
    <row r="25" spans="1:8" ht="15" customHeight="1">
      <c r="A25" s="7"/>
      <c r="C25" s="100"/>
      <c r="D25" s="99"/>
      <c r="E25" s="110">
        <v>0</v>
      </c>
      <c r="G25" s="99"/>
      <c r="H25" s="110">
        <v>0</v>
      </c>
    </row>
    <row r="26" spans="1:8" ht="30.75" customHeight="1">
      <c r="A26" s="7"/>
      <c r="B26" s="157" t="s">
        <v>70</v>
      </c>
      <c r="C26" s="158"/>
      <c r="E26" s="111"/>
      <c r="H26" s="111"/>
    </row>
    <row r="27" spans="1:8" ht="15" customHeight="1">
      <c r="A27" s="7"/>
      <c r="C27" s="101"/>
      <c r="D27" s="108"/>
      <c r="E27" s="110">
        <v>0</v>
      </c>
      <c r="G27" s="108"/>
      <c r="H27" s="110">
        <v>0</v>
      </c>
    </row>
    <row r="28" spans="1:8" ht="15" customHeight="1">
      <c r="A28" s="7"/>
      <c r="C28" s="101"/>
      <c r="D28" s="109"/>
      <c r="E28" s="110">
        <v>0</v>
      </c>
      <c r="G28" s="109"/>
      <c r="H28" s="110">
        <v>0</v>
      </c>
    </row>
    <row r="29" spans="1:8" ht="15" customHeight="1">
      <c r="C29" s="37" t="s">
        <v>6</v>
      </c>
      <c r="D29" s="34">
        <f>SUM(D17:D23)</f>
        <v>7839.1</v>
      </c>
      <c r="E29" s="112">
        <f>SUM(E17:E28)</f>
        <v>865799.73</v>
      </c>
      <c r="G29" s="34">
        <f>SUM(G17:G23)</f>
        <v>9320.73</v>
      </c>
      <c r="H29" s="112">
        <f>SUM(H17:H25)</f>
        <v>1051581.79</v>
      </c>
    </row>
    <row r="30" spans="1:8" ht="15" customHeight="1">
      <c r="B30" s="20"/>
      <c r="C30" s="21"/>
      <c r="D30" s="22"/>
      <c r="E30" s="21"/>
      <c r="F30" s="22"/>
    </row>
    <row r="31" spans="1:8" s="7" customFormat="1" ht="15" customHeight="1">
      <c r="B31" s="3" t="s">
        <v>4</v>
      </c>
      <c r="C31" s="148" t="str">
        <f>CON_Utility_Name</f>
        <v>Public Utility District #1 of Lewis County</v>
      </c>
      <c r="D31" s="148"/>
      <c r="E31" s="148"/>
      <c r="F31" s="148"/>
    </row>
    <row r="32" spans="1:8" s="7" customFormat="1" ht="21" customHeight="1">
      <c r="B32" s="3"/>
      <c r="C32" s="6"/>
      <c r="D32" s="6"/>
      <c r="E32" s="6"/>
      <c r="F32" s="6"/>
    </row>
    <row r="33" spans="2:6" s="23" customFormat="1">
      <c r="B33" s="149" t="s">
        <v>76</v>
      </c>
      <c r="C33" s="150"/>
      <c r="D33" s="150"/>
      <c r="E33" s="150"/>
      <c r="F33" s="150"/>
    </row>
    <row r="34" spans="2:6" ht="15" customHeight="1"/>
    <row r="35" spans="2:6" ht="15" customHeight="1"/>
    <row r="36" spans="2:6" ht="15" customHeight="1"/>
    <row r="37" spans="2:6" ht="15" customHeight="1"/>
    <row r="38" spans="2:6" ht="15" customHeight="1"/>
    <row r="39" spans="2:6" ht="15" customHeight="1"/>
    <row r="40" spans="2:6" ht="15" customHeight="1"/>
    <row r="41" spans="2:6" ht="15" customHeight="1"/>
    <row r="42" spans="2:6" ht="15" customHeight="1"/>
    <row r="43" spans="2:6" ht="15" customHeight="1"/>
    <row r="44" spans="2:6" ht="15" customHeight="1"/>
    <row r="45" spans="2:6" ht="15" customHeight="1"/>
    <row r="46" spans="2:6">
      <c r="B46" s="11" t="s">
        <v>37</v>
      </c>
    </row>
  </sheetData>
  <mergeCells count="16">
    <mergeCell ref="G14:H14"/>
    <mergeCell ref="G3:J3"/>
    <mergeCell ref="G15:H15"/>
    <mergeCell ref="B14:F14"/>
    <mergeCell ref="B26:C26"/>
    <mergeCell ref="D15:E15"/>
    <mergeCell ref="C4:E4"/>
    <mergeCell ref="C5:E5"/>
    <mergeCell ref="C6:E6"/>
    <mergeCell ref="C7:E7"/>
    <mergeCell ref="C3:F3"/>
    <mergeCell ref="C31:F31"/>
    <mergeCell ref="B33:F33"/>
    <mergeCell ref="B9:F9"/>
    <mergeCell ref="B10:C10"/>
    <mergeCell ref="D10:E10"/>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sheetPr codeName="Sheet3">
    <tabColor theme="6"/>
    <pageSetUpPr fitToPage="1"/>
  </sheetPr>
  <dimension ref="A1:AH136"/>
  <sheetViews>
    <sheetView showGridLines="0" view="pageBreakPreview" zoomScaleNormal="100" zoomScaleSheetLayoutView="100" workbookViewId="0">
      <selection activeCell="N14" sqref="N14"/>
    </sheetView>
  </sheetViews>
  <sheetFormatPr defaultColWidth="9.109375" defaultRowHeight="13.2"/>
  <cols>
    <col min="1" max="1" width="2.6640625" style="1" customWidth="1"/>
    <col min="2" max="2" width="30.109375" style="1" customWidth="1"/>
    <col min="3" max="4" width="10.33203125" style="1" customWidth="1"/>
    <col min="5" max="13" width="10.6640625" style="1" customWidth="1"/>
    <col min="14" max="14" width="14.44140625" style="1" bestFit="1" customWidth="1"/>
    <col min="15" max="15" width="10.6640625" style="1" customWidth="1"/>
    <col min="16" max="16" width="10.5546875" style="1" customWidth="1"/>
    <col min="17" max="17" width="10.6640625" style="1" customWidth="1"/>
    <col min="18" max="16384" width="9.109375" style="1"/>
  </cols>
  <sheetData>
    <row r="1" spans="2:34" s="7" customFormat="1" ht="18.600000000000001">
      <c r="B1" s="74" t="s">
        <v>60</v>
      </c>
      <c r="C1" s="74"/>
      <c r="D1" s="74"/>
      <c r="AC1" s="69" t="s">
        <v>52</v>
      </c>
      <c r="AH1" s="66"/>
    </row>
    <row r="2" spans="2:34" ht="13.8">
      <c r="B2" s="28"/>
      <c r="C2" s="28"/>
      <c r="D2" s="28"/>
      <c r="I2" s="165" t="s">
        <v>48</v>
      </c>
      <c r="J2" s="166"/>
      <c r="K2" s="166"/>
      <c r="L2" s="166"/>
      <c r="M2" s="166"/>
      <c r="N2" s="167"/>
      <c r="AC2" s="70" t="s">
        <v>53</v>
      </c>
      <c r="AH2" s="64"/>
    </row>
    <row r="3" spans="2:34" ht="15" customHeight="1">
      <c r="B3" s="3" t="s">
        <v>4</v>
      </c>
      <c r="C3" s="164" t="s">
        <v>219</v>
      </c>
      <c r="D3" s="164"/>
      <c r="E3" s="164"/>
      <c r="F3" s="164"/>
      <c r="I3" s="79"/>
      <c r="J3" s="7"/>
      <c r="K3" s="7"/>
      <c r="L3" s="7"/>
      <c r="M3" s="78" t="s">
        <v>44</v>
      </c>
      <c r="N3" s="104">
        <v>924562</v>
      </c>
      <c r="AC3" s="70" t="s">
        <v>54</v>
      </c>
      <c r="AH3" s="64"/>
    </row>
    <row r="4" spans="2:34" ht="15" customHeight="1" thickBot="1">
      <c r="B4" s="4" t="s">
        <v>84</v>
      </c>
      <c r="C4" s="171">
        <v>41743</v>
      </c>
      <c r="D4" s="171"/>
      <c r="E4" s="171"/>
      <c r="I4" s="79"/>
      <c r="J4" s="7"/>
      <c r="K4" s="7"/>
      <c r="L4" s="7"/>
      <c r="M4" s="78" t="s">
        <v>57</v>
      </c>
      <c r="N4" s="104">
        <v>910387</v>
      </c>
      <c r="AC4" s="70" t="s">
        <v>55</v>
      </c>
      <c r="AH4" s="65"/>
    </row>
    <row r="5" spans="2:34" ht="15" customHeight="1">
      <c r="B5" s="5" t="s">
        <v>0</v>
      </c>
      <c r="C5" s="161" t="s">
        <v>220</v>
      </c>
      <c r="D5" s="161"/>
      <c r="E5" s="161"/>
      <c r="G5" s="147"/>
      <c r="I5" s="79"/>
      <c r="J5" s="7"/>
      <c r="K5" s="7"/>
      <c r="L5" s="7"/>
      <c r="M5" s="78" t="s">
        <v>58</v>
      </c>
      <c r="N5" s="80">
        <f>AVERAGE(N3:N4)</f>
        <v>917474.5</v>
      </c>
    </row>
    <row r="6" spans="2:34" ht="15" customHeight="1">
      <c r="B6" s="5" t="s">
        <v>1</v>
      </c>
      <c r="C6" s="161" t="s">
        <v>222</v>
      </c>
      <c r="D6" s="161"/>
      <c r="E6" s="161"/>
      <c r="I6" s="79"/>
      <c r="J6" s="7"/>
      <c r="K6" s="7"/>
      <c r="L6" s="7"/>
      <c r="M6" s="78" t="s">
        <v>59</v>
      </c>
      <c r="N6" s="81">
        <v>0.03</v>
      </c>
    </row>
    <row r="7" spans="2:34" ht="15" customHeight="1">
      <c r="B7" s="5" t="s">
        <v>2</v>
      </c>
      <c r="C7" s="162" t="s">
        <v>221</v>
      </c>
      <c r="D7" s="163"/>
      <c r="E7" s="163"/>
      <c r="I7" s="103"/>
      <c r="J7" s="7"/>
      <c r="K7" s="7"/>
      <c r="L7" s="7"/>
      <c r="M7" s="78" t="s">
        <v>65</v>
      </c>
      <c r="N7" s="80">
        <f>N5*N6</f>
        <v>27524.235000000001</v>
      </c>
    </row>
    <row r="8" spans="2:34" ht="15" customHeight="1">
      <c r="B8" s="5"/>
      <c r="C8" s="5"/>
      <c r="D8" s="5"/>
      <c r="E8" s="63"/>
      <c r="I8" s="82"/>
      <c r="J8" s="83"/>
      <c r="K8" s="83"/>
      <c r="L8" s="83"/>
      <c r="M8" s="84" t="s">
        <v>56</v>
      </c>
      <c r="N8" s="85">
        <f>SUM(C20:M20)</f>
        <v>27524</v>
      </c>
    </row>
    <row r="9" spans="2:34" ht="15" customHeight="1">
      <c r="B9" s="3" t="s">
        <v>61</v>
      </c>
      <c r="C9" s="75"/>
      <c r="D9" s="75"/>
    </row>
    <row r="10" spans="2:34" ht="15" customHeight="1">
      <c r="C10" s="28"/>
      <c r="D10" s="28"/>
      <c r="G10" s="168" t="s">
        <v>168</v>
      </c>
      <c r="H10" s="169"/>
      <c r="I10" s="169"/>
      <c r="J10" s="169"/>
      <c r="K10" s="169"/>
      <c r="L10" s="169"/>
      <c r="M10" s="169"/>
      <c r="N10" s="170"/>
    </row>
    <row r="11" spans="2:34" s="67" customFormat="1" ht="14.25" customHeight="1">
      <c r="B11" s="1"/>
      <c r="C11" s="68"/>
      <c r="D11" s="68"/>
      <c r="G11" s="79" t="s">
        <v>167</v>
      </c>
      <c r="H11" s="115"/>
      <c r="I11" s="115"/>
      <c r="J11" s="115"/>
      <c r="K11" s="115"/>
      <c r="L11" s="115"/>
      <c r="M11" s="7"/>
      <c r="N11" s="117">
        <v>1546872.5700000003</v>
      </c>
    </row>
    <row r="12" spans="2:34">
      <c r="C12" s="28"/>
      <c r="D12" s="28"/>
      <c r="G12" s="79" t="s">
        <v>175</v>
      </c>
      <c r="H12" s="113"/>
      <c r="I12" s="113"/>
      <c r="J12" s="113"/>
      <c r="K12" s="113"/>
      <c r="L12" s="7"/>
      <c r="M12" s="7"/>
      <c r="N12" s="141">
        <v>58016945</v>
      </c>
    </row>
    <row r="13" spans="2:34">
      <c r="G13" s="116" t="s">
        <v>169</v>
      </c>
      <c r="H13" s="114"/>
      <c r="I13" s="114"/>
      <c r="J13" s="114"/>
      <c r="K13" s="114"/>
      <c r="L13" s="83"/>
      <c r="M13" s="83"/>
      <c r="N13" s="118">
        <f>IF(REN_RetailRevenueRequirement_2014&gt;0,REN_Expenditure_Amount_2014/REN_RetailRevenueRequirement_2014,"")</f>
        <v>2.6662427158134581E-2</v>
      </c>
    </row>
    <row r="14" spans="2:34" ht="17.399999999999999" customHeight="1">
      <c r="I14" s="172"/>
      <c r="J14" s="172"/>
      <c r="K14" s="172"/>
      <c r="L14" s="172"/>
      <c r="M14" s="172"/>
      <c r="N14" s="60"/>
      <c r="O14" s="24"/>
      <c r="P14" s="24"/>
    </row>
    <row r="15" spans="2:34" ht="16.95" customHeight="1">
      <c r="B15" s="5"/>
      <c r="C15" s="33" t="s">
        <v>14</v>
      </c>
      <c r="D15" s="31" t="s">
        <v>15</v>
      </c>
      <c r="E15" s="31" t="s">
        <v>16</v>
      </c>
      <c r="F15" s="31" t="s">
        <v>17</v>
      </c>
      <c r="G15" s="31" t="s">
        <v>18</v>
      </c>
      <c r="H15" s="31" t="s">
        <v>19</v>
      </c>
      <c r="I15" s="31" t="s">
        <v>20</v>
      </c>
      <c r="J15" s="31" t="s">
        <v>21</v>
      </c>
      <c r="K15" s="32" t="s">
        <v>22</v>
      </c>
      <c r="L15" s="32" t="s">
        <v>86</v>
      </c>
      <c r="M15" s="32" t="s">
        <v>87</v>
      </c>
      <c r="N15" s="60"/>
      <c r="O15" s="24"/>
      <c r="P15" s="24"/>
    </row>
    <row r="16" spans="2:34" ht="21.75" customHeight="1">
      <c r="B16" s="10"/>
      <c r="C16" s="27" t="s">
        <v>23</v>
      </c>
      <c r="D16" s="27" t="s">
        <v>24</v>
      </c>
      <c r="E16" s="27" t="s">
        <v>25</v>
      </c>
      <c r="F16" s="27" t="s">
        <v>26</v>
      </c>
      <c r="G16" s="27" t="s">
        <v>27</v>
      </c>
      <c r="H16" s="27" t="s">
        <v>42</v>
      </c>
      <c r="I16" s="27" t="s">
        <v>28</v>
      </c>
      <c r="J16" s="27" t="s">
        <v>29</v>
      </c>
      <c r="K16" s="27" t="s">
        <v>30</v>
      </c>
      <c r="L16" s="27" t="s">
        <v>34</v>
      </c>
      <c r="M16" s="27" t="s">
        <v>31</v>
      </c>
      <c r="N16" s="60"/>
      <c r="O16" s="24"/>
      <c r="P16" s="24"/>
    </row>
    <row r="17" spans="2:34" ht="18" customHeight="1">
      <c r="B17" s="5"/>
      <c r="C17" s="25" t="s">
        <v>7</v>
      </c>
      <c r="D17" s="25" t="s">
        <v>7</v>
      </c>
      <c r="E17" s="25" t="s">
        <v>7</v>
      </c>
      <c r="F17" s="25" t="s">
        <v>7</v>
      </c>
      <c r="G17" s="25" t="s">
        <v>7</v>
      </c>
      <c r="H17" s="25" t="s">
        <v>7</v>
      </c>
      <c r="I17" s="25" t="s">
        <v>7</v>
      </c>
      <c r="J17" s="25" t="s">
        <v>7</v>
      </c>
      <c r="K17" s="25" t="s">
        <v>7</v>
      </c>
      <c r="L17" s="25" t="s">
        <v>64</v>
      </c>
      <c r="M17" s="25" t="s">
        <v>64</v>
      </c>
      <c r="N17" s="60"/>
      <c r="O17" s="24"/>
      <c r="P17" s="24"/>
    </row>
    <row r="18" spans="2:34" ht="15" customHeight="1">
      <c r="B18" s="4" t="s">
        <v>45</v>
      </c>
      <c r="C18" s="12">
        <f t="shared" ref="C18:L18" si="0">SUM(E44:E64)</f>
        <v>0</v>
      </c>
      <c r="D18" s="12">
        <v>27524</v>
      </c>
      <c r="E18" s="12">
        <f t="shared" si="0"/>
        <v>0</v>
      </c>
      <c r="F18" s="12">
        <f t="shared" si="0"/>
        <v>0</v>
      </c>
      <c r="G18" s="12">
        <f t="shared" si="0"/>
        <v>0</v>
      </c>
      <c r="H18" s="12">
        <f t="shared" si="0"/>
        <v>0</v>
      </c>
      <c r="I18" s="12">
        <f t="shared" si="0"/>
        <v>0</v>
      </c>
      <c r="J18" s="12">
        <f t="shared" si="0"/>
        <v>0</v>
      </c>
      <c r="K18" s="12">
        <f t="shared" si="0"/>
        <v>0</v>
      </c>
      <c r="L18" s="12">
        <f t="shared" si="0"/>
        <v>0</v>
      </c>
      <c r="M18" s="102"/>
      <c r="N18" s="61"/>
      <c r="O18" s="72"/>
      <c r="P18" s="72"/>
    </row>
    <row r="19" spans="2:34" ht="16.5" customHeight="1">
      <c r="B19" s="4" t="s">
        <v>46</v>
      </c>
      <c r="C19" s="102"/>
      <c r="D19" s="13">
        <f t="shared" ref="D19:M19" si="1">SUM(F72:F96)</f>
        <v>0</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2"/>
      <c r="O19" s="24"/>
      <c r="P19" s="24"/>
    </row>
    <row r="20" spans="2:34" ht="16.5" customHeight="1">
      <c r="B20" s="5" t="s">
        <v>47</v>
      </c>
      <c r="C20" s="14">
        <f t="shared" ref="C20:L20" si="2">C18+C19</f>
        <v>0</v>
      </c>
      <c r="D20" s="14">
        <f>D18+D19</f>
        <v>27524</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2"/>
      <c r="O20" s="24"/>
      <c r="P20" s="24"/>
    </row>
    <row r="21" spans="2:34" ht="16.5" customHeight="1">
      <c r="L21" s="7"/>
      <c r="M21" s="4"/>
      <c r="N21" s="62"/>
      <c r="O21" s="24"/>
      <c r="P21" s="24"/>
    </row>
    <row r="22" spans="2:34" ht="21.75" customHeight="1">
      <c r="L22" s="7"/>
      <c r="M22" s="4"/>
      <c r="N22" s="62"/>
      <c r="O22" s="24"/>
      <c r="P22" s="24"/>
    </row>
    <row r="23" spans="2:34" ht="15" customHeight="1">
      <c r="B23" s="73"/>
      <c r="C23" s="76"/>
      <c r="D23" s="76"/>
      <c r="E23" s="73"/>
      <c r="F23" s="76"/>
      <c r="G23" s="76"/>
      <c r="I23" s="7"/>
      <c r="J23" s="7"/>
      <c r="K23" s="7"/>
      <c r="L23" s="7"/>
      <c r="M23" s="4"/>
      <c r="N23" s="62"/>
      <c r="O23" s="24"/>
      <c r="P23" s="24"/>
    </row>
    <row r="24" spans="2:34" ht="15" customHeight="1"/>
    <row r="25" spans="2:34" s="11" customFormat="1">
      <c r="AH25" s="1"/>
    </row>
    <row r="26" spans="2:34" ht="15" customHeight="1">
      <c r="AH26" s="11"/>
    </row>
    <row r="27" spans="2:34" ht="15" customHeight="1">
      <c r="AH27" s="11"/>
    </row>
    <row r="28" spans="2:34" ht="15" customHeight="1">
      <c r="AH28" s="11"/>
    </row>
    <row r="29" spans="2:34" ht="15" customHeight="1">
      <c r="AH29" s="11"/>
    </row>
    <row r="30" spans="2:34" ht="15" customHeight="1">
      <c r="AH30" s="11"/>
    </row>
    <row r="31" spans="2:34" ht="15" customHeight="1">
      <c r="AH31" s="11"/>
    </row>
    <row r="32" spans="2:34" ht="15" customHeight="1">
      <c r="AH32" s="11"/>
    </row>
    <row r="33" spans="2:34" ht="15" customHeight="1"/>
    <row r="34" spans="2:34" ht="15" customHeight="1"/>
    <row r="35" spans="2:34" ht="15" customHeight="1"/>
    <row r="36" spans="2:34" ht="16.5" customHeight="1">
      <c r="B36" s="6" t="s">
        <v>40</v>
      </c>
      <c r="C36" s="6"/>
      <c r="D36" s="6"/>
      <c r="E36" s="10" t="s">
        <v>4</v>
      </c>
      <c r="F36" s="183" t="str">
        <f>C3</f>
        <v>Public Utility District #1 of Lewis County</v>
      </c>
      <c r="G36" s="183"/>
      <c r="H36" s="183"/>
      <c r="I36" s="183"/>
    </row>
    <row r="37" spans="2:34" ht="15" customHeight="1">
      <c r="E37" s="10" t="s">
        <v>13</v>
      </c>
      <c r="F37" s="184">
        <v>2014</v>
      </c>
      <c r="G37" s="184"/>
      <c r="H37" s="184"/>
      <c r="I37" s="184"/>
    </row>
    <row r="38" spans="2:34" ht="15" customHeight="1">
      <c r="E38" s="10"/>
      <c r="F38" s="71"/>
      <c r="G38" s="9"/>
      <c r="H38" s="9"/>
    </row>
    <row r="39" spans="2:34" s="29" customFormat="1" ht="27" customHeight="1">
      <c r="B39" s="179" t="s">
        <v>173</v>
      </c>
      <c r="C39" s="180"/>
      <c r="D39" s="180"/>
      <c r="E39" s="181"/>
      <c r="F39" s="181"/>
      <c r="G39" s="181"/>
      <c r="H39" s="30"/>
      <c r="AH39" s="1"/>
    </row>
    <row r="40" spans="2:34" ht="15" customHeight="1">
      <c r="E40" s="15"/>
      <c r="F40" s="15"/>
      <c r="G40" s="15"/>
      <c r="H40" s="15"/>
      <c r="I40" s="15"/>
      <c r="J40" s="15"/>
      <c r="K40" s="15"/>
      <c r="L40" s="15"/>
      <c r="M40" s="15"/>
      <c r="N40" s="15"/>
      <c r="P40" s="15"/>
      <c r="Q40" s="15"/>
      <c r="R40" s="15"/>
      <c r="S40" s="15"/>
      <c r="AH40" s="29"/>
    </row>
    <row r="41" spans="2:34" s="7" customFormat="1" ht="12.75" customHeight="1">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c r="E42" s="27" t="s">
        <v>33</v>
      </c>
      <c r="F42" s="27" t="s">
        <v>24</v>
      </c>
      <c r="G42" s="27" t="s">
        <v>25</v>
      </c>
      <c r="H42" s="27" t="s">
        <v>26</v>
      </c>
      <c r="I42" s="27" t="s">
        <v>27</v>
      </c>
      <c r="J42" s="27" t="s">
        <v>41</v>
      </c>
      <c r="K42" s="27" t="s">
        <v>28</v>
      </c>
      <c r="L42" s="27" t="s">
        <v>29</v>
      </c>
      <c r="M42" s="27" t="s">
        <v>30</v>
      </c>
      <c r="N42" s="27" t="s">
        <v>34</v>
      </c>
      <c r="O42" s="1"/>
      <c r="AH42" s="7"/>
    </row>
    <row r="43" spans="2:34" ht="15" customHeight="1">
      <c r="B43" s="77" t="s">
        <v>35</v>
      </c>
      <c r="C43" s="182" t="s">
        <v>62</v>
      </c>
      <c r="D43" s="182"/>
      <c r="E43" s="25" t="s">
        <v>7</v>
      </c>
      <c r="F43" s="25" t="s">
        <v>7</v>
      </c>
      <c r="G43" s="25" t="s">
        <v>7</v>
      </c>
      <c r="H43" s="25" t="s">
        <v>7</v>
      </c>
      <c r="I43" s="25" t="s">
        <v>7</v>
      </c>
      <c r="J43" s="25" t="s">
        <v>7</v>
      </c>
      <c r="K43" s="25" t="s">
        <v>7</v>
      </c>
      <c r="L43" s="25" t="s">
        <v>7</v>
      </c>
      <c r="M43" s="25" t="s">
        <v>7</v>
      </c>
      <c r="N43" s="25" t="s">
        <v>64</v>
      </c>
      <c r="AH43" s="11"/>
    </row>
    <row r="44" spans="2:34" ht="15" customHeight="1">
      <c r="B44" s="143" t="s">
        <v>225</v>
      </c>
      <c r="C44" s="43"/>
      <c r="D44" s="43"/>
      <c r="E44" s="47"/>
      <c r="F44" s="48">
        <v>7481</v>
      </c>
      <c r="G44" s="48"/>
      <c r="H44" s="48"/>
      <c r="I44" s="48"/>
      <c r="J44" s="48"/>
      <c r="K44" s="48"/>
      <c r="L44" s="48"/>
      <c r="M44" s="48"/>
      <c r="N44" s="48"/>
    </row>
    <row r="45" spans="2:34" ht="15" customHeight="1">
      <c r="B45" s="143" t="s">
        <v>223</v>
      </c>
      <c r="C45" s="44"/>
      <c r="D45" s="44"/>
      <c r="E45" s="50"/>
      <c r="F45" s="51">
        <v>7658</v>
      </c>
      <c r="G45" s="51"/>
      <c r="H45" s="51"/>
      <c r="I45" s="51"/>
      <c r="J45" s="51"/>
      <c r="K45" s="51"/>
      <c r="L45" s="51"/>
      <c r="M45" s="51"/>
      <c r="N45" s="51"/>
    </row>
    <row r="46" spans="2:34" ht="15" customHeight="1">
      <c r="B46" s="143" t="s">
        <v>224</v>
      </c>
      <c r="C46" s="44"/>
      <c r="D46" s="44"/>
      <c r="E46" s="50"/>
      <c r="F46" s="51">
        <v>280</v>
      </c>
      <c r="G46" s="51"/>
      <c r="H46" s="51"/>
      <c r="I46" s="51"/>
      <c r="J46" s="51"/>
      <c r="K46" s="51"/>
      <c r="L46" s="51"/>
      <c r="M46" s="51"/>
      <c r="N46" s="51"/>
    </row>
    <row r="47" spans="2:34" ht="15" customHeight="1">
      <c r="B47" s="143"/>
      <c r="C47" s="142"/>
      <c r="D47" s="142"/>
      <c r="E47" s="144"/>
      <c r="F47" s="145"/>
      <c r="G47" s="51"/>
      <c r="H47" s="51"/>
      <c r="I47" s="51"/>
      <c r="J47" s="51"/>
      <c r="K47" s="51"/>
      <c r="L47" s="51"/>
      <c r="M47" s="51"/>
      <c r="N47" s="51"/>
    </row>
    <row r="48" spans="2:34" ht="15" customHeight="1">
      <c r="B48" s="143" t="s">
        <v>231</v>
      </c>
      <c r="C48" s="142"/>
      <c r="D48" s="142"/>
      <c r="E48" s="144"/>
      <c r="F48" s="145">
        <v>5591</v>
      </c>
      <c r="G48" s="51"/>
      <c r="H48" s="51"/>
      <c r="I48" s="51"/>
      <c r="J48" s="51"/>
      <c r="K48" s="51"/>
      <c r="L48" s="51"/>
      <c r="M48" s="51"/>
      <c r="N48" s="51"/>
    </row>
    <row r="49" spans="2:14" ht="15" customHeight="1">
      <c r="B49" s="143" t="s">
        <v>226</v>
      </c>
      <c r="C49" s="142"/>
      <c r="D49" s="142"/>
      <c r="E49" s="144"/>
      <c r="F49" s="146">
        <v>784</v>
      </c>
      <c r="G49" s="51"/>
      <c r="H49" s="51"/>
      <c r="I49" s="51"/>
      <c r="J49" s="51"/>
      <c r="K49" s="51"/>
      <c r="L49" s="51"/>
      <c r="M49" s="51"/>
      <c r="N49" s="51"/>
    </row>
    <row r="50" spans="2:14" ht="15" customHeight="1">
      <c r="B50" s="143" t="s">
        <v>227</v>
      </c>
      <c r="C50" s="142"/>
      <c r="D50" s="142"/>
      <c r="E50" s="144"/>
      <c r="F50" s="146">
        <v>766</v>
      </c>
      <c r="G50" s="146"/>
      <c r="H50" s="51"/>
      <c r="I50" s="51"/>
      <c r="J50" s="51"/>
      <c r="K50" s="51"/>
      <c r="L50" s="51"/>
      <c r="M50" s="51"/>
      <c r="N50" s="51"/>
    </row>
    <row r="51" spans="2:14" ht="15" customHeight="1">
      <c r="B51" s="143" t="s">
        <v>228</v>
      </c>
      <c r="C51" s="142"/>
      <c r="D51" s="142"/>
      <c r="E51" s="144"/>
      <c r="F51" s="146">
        <v>751</v>
      </c>
      <c r="G51" s="146"/>
      <c r="H51" s="51"/>
      <c r="I51" s="51"/>
      <c r="J51" s="51"/>
      <c r="K51" s="51"/>
      <c r="L51" s="51"/>
      <c r="M51" s="51"/>
      <c r="N51" s="51"/>
    </row>
    <row r="52" spans="2:14" ht="15" customHeight="1">
      <c r="B52" s="143" t="s">
        <v>229</v>
      </c>
      <c r="C52" s="142"/>
      <c r="D52" s="142"/>
      <c r="E52" s="144"/>
      <c r="F52" s="146">
        <v>1684</v>
      </c>
      <c r="G52" s="146"/>
      <c r="H52" s="51"/>
      <c r="I52" s="51"/>
      <c r="J52" s="51"/>
      <c r="K52" s="51"/>
      <c r="L52" s="51"/>
      <c r="M52" s="51"/>
      <c r="N52" s="51"/>
    </row>
    <row r="53" spans="2:14" ht="15" customHeight="1">
      <c r="B53" s="143" t="s">
        <v>230</v>
      </c>
      <c r="C53" s="142"/>
      <c r="D53" s="142"/>
      <c r="E53" s="144"/>
      <c r="F53" s="146">
        <v>2529</v>
      </c>
      <c r="G53" s="146"/>
      <c r="H53" s="51"/>
      <c r="I53" s="51"/>
      <c r="J53" s="51"/>
      <c r="K53" s="51"/>
      <c r="L53" s="51"/>
      <c r="M53" s="51"/>
      <c r="N53" s="51"/>
    </row>
    <row r="54" spans="2:14" ht="15" customHeight="1">
      <c r="B54" s="143"/>
      <c r="C54" s="38"/>
      <c r="D54" s="38"/>
      <c r="E54" s="50"/>
      <c r="F54" s="51"/>
      <c r="G54" s="51"/>
      <c r="H54" s="51"/>
      <c r="I54" s="51"/>
      <c r="J54" s="51"/>
      <c r="K54" s="51"/>
      <c r="L54" s="51"/>
      <c r="M54" s="51"/>
      <c r="N54" s="51"/>
    </row>
    <row r="55" spans="2:14" ht="15" customHeight="1">
      <c r="B55" s="143"/>
      <c r="C55" s="38"/>
      <c r="D55" s="38"/>
      <c r="E55" s="50"/>
      <c r="F55" s="51"/>
      <c r="G55" s="51"/>
      <c r="H55" s="51"/>
      <c r="I55" s="51"/>
      <c r="J55" s="51"/>
      <c r="K55" s="51"/>
      <c r="L55" s="51"/>
      <c r="M55" s="51"/>
      <c r="N55" s="51"/>
    </row>
    <row r="56" spans="2:14" ht="15" customHeight="1">
      <c r="B56" s="143"/>
      <c r="C56" s="38"/>
      <c r="D56" s="38"/>
      <c r="E56" s="50"/>
      <c r="F56" s="51"/>
      <c r="G56" s="51"/>
      <c r="H56" s="51"/>
      <c r="I56" s="51"/>
      <c r="J56" s="51"/>
      <c r="K56" s="51"/>
      <c r="L56" s="51"/>
      <c r="M56" s="51"/>
      <c r="N56" s="51"/>
    </row>
    <row r="57" spans="2:14" ht="15" customHeight="1">
      <c r="B57" s="143"/>
      <c r="C57" s="38"/>
      <c r="D57" s="38"/>
      <c r="E57" s="50"/>
      <c r="F57" s="51"/>
      <c r="G57" s="51"/>
      <c r="H57" s="51"/>
      <c r="I57" s="51"/>
      <c r="J57" s="51"/>
      <c r="K57" s="51"/>
      <c r="L57" s="51"/>
      <c r="M57" s="51"/>
      <c r="N57" s="51"/>
    </row>
    <row r="58" spans="2:14" ht="15" customHeight="1">
      <c r="B58" s="143"/>
      <c r="C58" s="38"/>
      <c r="D58" s="38"/>
      <c r="E58" s="50"/>
      <c r="F58" s="51"/>
      <c r="G58" s="51"/>
      <c r="H58" s="51"/>
      <c r="I58" s="51"/>
      <c r="J58" s="51"/>
      <c r="K58" s="51"/>
      <c r="L58" s="51"/>
      <c r="M58" s="51"/>
      <c r="N58" s="51"/>
    </row>
    <row r="59" spans="2:14" ht="15" customHeight="1">
      <c r="B59" s="40"/>
      <c r="C59" s="38"/>
      <c r="D59" s="38"/>
      <c r="E59" s="50"/>
      <c r="F59" s="51"/>
      <c r="G59" s="51"/>
      <c r="H59" s="51"/>
      <c r="I59" s="51"/>
      <c r="J59" s="51"/>
      <c r="K59" s="51"/>
      <c r="L59" s="51"/>
      <c r="M59" s="51"/>
      <c r="N59" s="51"/>
    </row>
    <row r="60" spans="2:14" ht="15" customHeight="1">
      <c r="B60" s="40"/>
      <c r="C60" s="38"/>
      <c r="D60" s="38"/>
      <c r="E60" s="50"/>
      <c r="F60" s="51"/>
      <c r="G60" s="51"/>
      <c r="H60" s="51"/>
      <c r="I60" s="51"/>
      <c r="J60" s="51"/>
      <c r="K60" s="51"/>
      <c r="L60" s="51"/>
      <c r="M60" s="51"/>
      <c r="N60" s="51"/>
    </row>
    <row r="61" spans="2:14" ht="15" customHeight="1">
      <c r="B61" s="40"/>
      <c r="C61" s="38"/>
      <c r="D61" s="38"/>
      <c r="E61" s="50"/>
      <c r="F61" s="51"/>
      <c r="G61" s="51"/>
      <c r="H61" s="51"/>
      <c r="I61" s="51"/>
      <c r="J61" s="51"/>
      <c r="K61" s="51"/>
      <c r="L61" s="51"/>
      <c r="M61" s="51"/>
      <c r="N61" s="51"/>
    </row>
    <row r="62" spans="2:14" ht="15" customHeight="1">
      <c r="B62" s="40"/>
      <c r="C62" s="38"/>
      <c r="D62" s="38"/>
      <c r="E62" s="50"/>
      <c r="F62" s="51"/>
      <c r="G62" s="51"/>
      <c r="H62" s="51"/>
      <c r="I62" s="51"/>
      <c r="J62" s="51"/>
      <c r="K62" s="51"/>
      <c r="L62" s="51"/>
      <c r="M62" s="51"/>
      <c r="N62" s="51"/>
    </row>
    <row r="63" spans="2:14" ht="15" customHeight="1">
      <c r="B63" s="40"/>
      <c r="C63" s="38"/>
      <c r="D63" s="38"/>
      <c r="E63" s="50"/>
      <c r="F63" s="51"/>
      <c r="G63" s="51"/>
      <c r="H63" s="51"/>
      <c r="I63" s="51"/>
      <c r="J63" s="51"/>
      <c r="K63" s="51"/>
      <c r="L63" s="51"/>
      <c r="M63" s="51"/>
      <c r="N63" s="51"/>
    </row>
    <row r="64" spans="2:14" ht="15" customHeight="1">
      <c r="B64" s="41"/>
      <c r="C64" s="39"/>
      <c r="D64" s="39"/>
      <c r="E64" s="53"/>
      <c r="F64" s="54"/>
      <c r="G64" s="54"/>
      <c r="H64" s="54"/>
      <c r="I64" s="54"/>
      <c r="J64" s="54"/>
      <c r="K64" s="54"/>
      <c r="L64" s="54"/>
      <c r="M64" s="54"/>
      <c r="N64" s="54"/>
    </row>
    <row r="65" spans="1:34" ht="15" customHeight="1">
      <c r="E65" s="7"/>
      <c r="F65" s="7"/>
      <c r="G65" s="7"/>
      <c r="H65" s="7"/>
      <c r="I65" s="7"/>
      <c r="J65" s="7"/>
      <c r="K65" s="7"/>
      <c r="L65" s="7"/>
      <c r="M65" s="7"/>
      <c r="N65" s="7"/>
    </row>
    <row r="66" spans="1:34" ht="17.25" customHeight="1">
      <c r="B66" s="6" t="s">
        <v>32</v>
      </c>
      <c r="C66" s="6"/>
      <c r="D66" s="6"/>
      <c r="E66" s="10" t="s">
        <v>4</v>
      </c>
      <c r="F66" s="173" t="str">
        <f>C3</f>
        <v>Public Utility District #1 of Lewis County</v>
      </c>
      <c r="G66" s="174"/>
      <c r="H66" s="175"/>
    </row>
    <row r="67" spans="1:34" ht="15" customHeight="1">
      <c r="E67" s="10" t="s">
        <v>13</v>
      </c>
      <c r="F67" s="176">
        <v>2014</v>
      </c>
      <c r="G67" s="177"/>
      <c r="H67" s="178"/>
    </row>
    <row r="68" spans="1:34" ht="15" customHeight="1">
      <c r="B68" s="10"/>
      <c r="C68" s="10"/>
      <c r="D68" s="10"/>
      <c r="E68" s="8"/>
      <c r="H68" s="26"/>
      <c r="I68" s="7"/>
    </row>
    <row r="69" spans="1:34" s="7" customFormat="1" ht="16.5" customHeight="1">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c r="B71" s="77" t="s">
        <v>35</v>
      </c>
      <c r="C71" s="42" t="s">
        <v>62</v>
      </c>
      <c r="D71" s="42"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c r="A72" s="7"/>
      <c r="B72" s="46"/>
      <c r="C72" s="46"/>
      <c r="D72" s="46"/>
      <c r="E72" s="56"/>
      <c r="F72" s="48"/>
      <c r="G72" s="48"/>
      <c r="H72" s="48"/>
      <c r="I72" s="48"/>
      <c r="J72" s="48"/>
      <c r="K72" s="48"/>
      <c r="L72" s="48"/>
      <c r="M72" s="48"/>
      <c r="N72" s="48"/>
      <c r="O72" s="49"/>
    </row>
    <row r="73" spans="1:34" ht="15" customHeight="1">
      <c r="A73" s="7"/>
      <c r="B73" s="46"/>
      <c r="C73" s="46"/>
      <c r="D73" s="46"/>
      <c r="E73" s="57"/>
      <c r="F73" s="51"/>
      <c r="G73" s="51"/>
      <c r="H73" s="51"/>
      <c r="I73" s="51"/>
      <c r="J73" s="51"/>
      <c r="K73" s="51"/>
      <c r="L73" s="51"/>
      <c r="M73" s="51"/>
      <c r="N73" s="51"/>
      <c r="O73" s="52"/>
    </row>
    <row r="74" spans="1:34" ht="15" customHeight="1">
      <c r="A74" s="7"/>
      <c r="B74" s="46"/>
      <c r="C74" s="46"/>
      <c r="D74" s="46"/>
      <c r="E74" s="57"/>
      <c r="F74" s="51"/>
      <c r="G74" s="51"/>
      <c r="H74" s="51"/>
      <c r="I74" s="51"/>
      <c r="J74" s="51"/>
      <c r="K74" s="51"/>
      <c r="L74" s="51"/>
      <c r="M74" s="51"/>
      <c r="N74" s="51"/>
      <c r="O74" s="52"/>
    </row>
    <row r="75" spans="1:34" ht="15" customHeight="1">
      <c r="A75" s="7"/>
      <c r="B75" s="46"/>
      <c r="C75" s="46"/>
      <c r="D75" s="46"/>
      <c r="E75" s="57"/>
      <c r="F75" s="51"/>
      <c r="G75" s="51"/>
      <c r="H75" s="51"/>
      <c r="I75" s="51"/>
      <c r="J75" s="51"/>
      <c r="K75" s="51"/>
      <c r="L75" s="51"/>
      <c r="M75" s="51"/>
      <c r="N75" s="51"/>
      <c r="O75" s="52"/>
    </row>
    <row r="76" spans="1:34" ht="15" customHeight="1">
      <c r="A76" s="7"/>
      <c r="B76" s="40"/>
      <c r="C76" s="40"/>
      <c r="D76" s="40"/>
      <c r="E76" s="58"/>
      <c r="F76" s="51"/>
      <c r="G76" s="51"/>
      <c r="H76" s="51"/>
      <c r="I76" s="51"/>
      <c r="J76" s="51"/>
      <c r="K76" s="51"/>
      <c r="L76" s="51"/>
      <c r="M76" s="51"/>
      <c r="N76" s="51"/>
      <c r="O76" s="52"/>
    </row>
    <row r="77" spans="1:34" ht="15" customHeight="1">
      <c r="A77" s="7"/>
      <c r="B77" s="40"/>
      <c r="C77" s="40"/>
      <c r="D77" s="40"/>
      <c r="E77" s="58"/>
      <c r="F77" s="51"/>
      <c r="G77" s="51"/>
      <c r="H77" s="51"/>
      <c r="I77" s="51"/>
      <c r="J77" s="51"/>
      <c r="K77" s="51"/>
      <c r="L77" s="51"/>
      <c r="M77" s="51"/>
      <c r="N77" s="51"/>
      <c r="O77" s="52"/>
    </row>
    <row r="78" spans="1:34" ht="15" customHeight="1">
      <c r="A78" s="7"/>
      <c r="B78" s="40"/>
      <c r="C78" s="40"/>
      <c r="D78" s="40"/>
      <c r="E78" s="58"/>
      <c r="F78" s="51"/>
      <c r="G78" s="51"/>
      <c r="H78" s="51"/>
      <c r="I78" s="51"/>
      <c r="J78" s="51"/>
      <c r="K78" s="51"/>
      <c r="L78" s="51"/>
      <c r="M78" s="51"/>
      <c r="N78" s="51"/>
      <c r="O78" s="52"/>
    </row>
    <row r="79" spans="1:34" ht="15" customHeight="1">
      <c r="B79" s="45"/>
      <c r="C79" s="45"/>
      <c r="D79" s="45"/>
      <c r="E79" s="58"/>
      <c r="F79" s="51"/>
      <c r="G79" s="51"/>
      <c r="H79" s="51"/>
      <c r="I79" s="51"/>
      <c r="J79" s="51"/>
      <c r="K79" s="51"/>
      <c r="L79" s="51"/>
      <c r="M79" s="51"/>
      <c r="N79" s="51"/>
      <c r="O79" s="52"/>
    </row>
    <row r="80" spans="1:34" ht="15" customHeight="1">
      <c r="B80" s="40"/>
      <c r="C80" s="40"/>
      <c r="D80" s="40"/>
      <c r="E80" s="58"/>
      <c r="F80" s="51"/>
      <c r="G80" s="51"/>
      <c r="H80" s="51"/>
      <c r="I80" s="51"/>
      <c r="J80" s="51"/>
      <c r="K80" s="51"/>
      <c r="L80" s="51"/>
      <c r="M80" s="51"/>
      <c r="N80" s="51"/>
      <c r="O80" s="52"/>
    </row>
    <row r="81" spans="2:15" ht="15" customHeight="1">
      <c r="B81" s="40"/>
      <c r="C81" s="40"/>
      <c r="D81" s="40"/>
      <c r="E81" s="58"/>
      <c r="F81" s="51"/>
      <c r="G81" s="51"/>
      <c r="H81" s="51"/>
      <c r="I81" s="51"/>
      <c r="J81" s="51"/>
      <c r="K81" s="51"/>
      <c r="L81" s="51"/>
      <c r="M81" s="51"/>
      <c r="N81" s="51"/>
      <c r="O81" s="52"/>
    </row>
    <row r="82" spans="2:15" ht="15" customHeight="1">
      <c r="B82" s="40"/>
      <c r="C82" s="40"/>
      <c r="D82" s="40"/>
      <c r="E82" s="58"/>
      <c r="F82" s="51"/>
      <c r="G82" s="51"/>
      <c r="H82" s="51"/>
      <c r="I82" s="51"/>
      <c r="J82" s="51"/>
      <c r="K82" s="51"/>
      <c r="L82" s="51"/>
      <c r="M82" s="51"/>
      <c r="N82" s="51"/>
      <c r="O82" s="52"/>
    </row>
    <row r="83" spans="2:15" ht="15" customHeight="1">
      <c r="B83" s="40"/>
      <c r="C83" s="40"/>
      <c r="D83" s="40"/>
      <c r="E83" s="58"/>
      <c r="F83" s="51"/>
      <c r="G83" s="51"/>
      <c r="H83" s="51"/>
      <c r="I83" s="51"/>
      <c r="J83" s="51"/>
      <c r="K83" s="51"/>
      <c r="L83" s="51"/>
      <c r="M83" s="51"/>
      <c r="N83" s="51"/>
      <c r="O83" s="52"/>
    </row>
    <row r="84" spans="2:15" ht="15" customHeight="1">
      <c r="B84" s="40"/>
      <c r="C84" s="40"/>
      <c r="D84" s="40"/>
      <c r="E84" s="58"/>
      <c r="F84" s="51"/>
      <c r="G84" s="51"/>
      <c r="H84" s="51"/>
      <c r="I84" s="51"/>
      <c r="J84" s="51"/>
      <c r="K84" s="51"/>
      <c r="L84" s="51"/>
      <c r="M84" s="51"/>
      <c r="N84" s="51"/>
      <c r="O84" s="52"/>
    </row>
    <row r="85" spans="2:15" ht="15" customHeight="1">
      <c r="B85" s="40"/>
      <c r="C85" s="40"/>
      <c r="D85" s="40"/>
      <c r="E85" s="58"/>
      <c r="F85" s="51"/>
      <c r="G85" s="51"/>
      <c r="H85" s="51"/>
      <c r="I85" s="51"/>
      <c r="J85" s="51"/>
      <c r="K85" s="51"/>
      <c r="L85" s="51"/>
      <c r="M85" s="51"/>
      <c r="N85" s="51"/>
      <c r="O85" s="52"/>
    </row>
    <row r="86" spans="2:15" ht="15" customHeight="1">
      <c r="B86" s="40"/>
      <c r="C86" s="40"/>
      <c r="D86" s="40"/>
      <c r="E86" s="58"/>
      <c r="F86" s="51"/>
      <c r="G86" s="51"/>
      <c r="H86" s="51"/>
      <c r="I86" s="51"/>
      <c r="J86" s="51"/>
      <c r="K86" s="51"/>
      <c r="L86" s="51"/>
      <c r="M86" s="51"/>
      <c r="N86" s="51"/>
      <c r="O86" s="52"/>
    </row>
    <row r="87" spans="2:15" ht="15" customHeight="1">
      <c r="B87" s="40"/>
      <c r="C87" s="40"/>
      <c r="D87" s="40"/>
      <c r="E87" s="58"/>
      <c r="F87" s="51"/>
      <c r="G87" s="51"/>
      <c r="H87" s="51"/>
      <c r="I87" s="51"/>
      <c r="J87" s="51"/>
      <c r="K87" s="51"/>
      <c r="L87" s="51"/>
      <c r="M87" s="51"/>
      <c r="N87" s="51"/>
      <c r="O87" s="52"/>
    </row>
    <row r="88" spans="2:15" ht="15" customHeight="1">
      <c r="B88" s="40"/>
      <c r="C88" s="40"/>
      <c r="D88" s="40"/>
      <c r="E88" s="58"/>
      <c r="F88" s="51"/>
      <c r="G88" s="51"/>
      <c r="H88" s="51"/>
      <c r="I88" s="51"/>
      <c r="J88" s="51"/>
      <c r="K88" s="51"/>
      <c r="L88" s="51"/>
      <c r="M88" s="51"/>
      <c r="N88" s="51"/>
      <c r="O88" s="52"/>
    </row>
    <row r="89" spans="2:15" ht="15" customHeight="1">
      <c r="B89" s="40"/>
      <c r="C89" s="40"/>
      <c r="D89" s="40"/>
      <c r="E89" s="58"/>
      <c r="F89" s="51"/>
      <c r="G89" s="51"/>
      <c r="H89" s="51"/>
      <c r="I89" s="51"/>
      <c r="J89" s="51"/>
      <c r="K89" s="51"/>
      <c r="L89" s="51"/>
      <c r="M89" s="51"/>
      <c r="N89" s="51"/>
      <c r="O89" s="52"/>
    </row>
    <row r="90" spans="2:15" ht="15" customHeight="1">
      <c r="B90" s="40"/>
      <c r="C90" s="40"/>
      <c r="D90" s="40"/>
      <c r="E90" s="58"/>
      <c r="F90" s="51"/>
      <c r="G90" s="51"/>
      <c r="H90" s="51"/>
      <c r="I90" s="51"/>
      <c r="J90" s="51"/>
      <c r="K90" s="51"/>
      <c r="L90" s="51"/>
      <c r="M90" s="51"/>
      <c r="N90" s="51"/>
      <c r="O90" s="52"/>
    </row>
    <row r="91" spans="2:15" ht="15" customHeight="1">
      <c r="B91" s="40"/>
      <c r="C91" s="40"/>
      <c r="D91" s="40"/>
      <c r="E91" s="58"/>
      <c r="F91" s="51"/>
      <c r="G91" s="51"/>
      <c r="H91" s="51"/>
      <c r="I91" s="51"/>
      <c r="J91" s="51"/>
      <c r="K91" s="51"/>
      <c r="L91" s="51"/>
      <c r="M91" s="51"/>
      <c r="N91" s="51"/>
      <c r="O91" s="52"/>
    </row>
    <row r="92" spans="2:15" ht="15" customHeight="1">
      <c r="B92" s="40"/>
      <c r="C92" s="40"/>
      <c r="D92" s="40"/>
      <c r="E92" s="58"/>
      <c r="F92" s="51"/>
      <c r="G92" s="51"/>
      <c r="H92" s="51"/>
      <c r="I92" s="51"/>
      <c r="J92" s="51"/>
      <c r="K92" s="51"/>
      <c r="L92" s="51"/>
      <c r="M92" s="51"/>
      <c r="N92" s="51"/>
      <c r="O92" s="52"/>
    </row>
    <row r="93" spans="2:15" ht="15" customHeight="1">
      <c r="B93" s="40"/>
      <c r="C93" s="40"/>
      <c r="D93" s="40"/>
      <c r="E93" s="58"/>
      <c r="F93" s="51"/>
      <c r="G93" s="51"/>
      <c r="H93" s="51"/>
      <c r="I93" s="51"/>
      <c r="J93" s="51"/>
      <c r="K93" s="51"/>
      <c r="L93" s="51"/>
      <c r="M93" s="51"/>
      <c r="N93" s="51"/>
      <c r="O93" s="52"/>
    </row>
    <row r="94" spans="2:15" ht="15" customHeight="1">
      <c r="B94" s="40"/>
      <c r="C94" s="40"/>
      <c r="D94" s="40"/>
      <c r="E94" s="58"/>
      <c r="F94" s="51"/>
      <c r="G94" s="51"/>
      <c r="H94" s="51"/>
      <c r="I94" s="51"/>
      <c r="J94" s="51"/>
      <c r="K94" s="51"/>
      <c r="L94" s="51"/>
      <c r="M94" s="51"/>
      <c r="N94" s="51"/>
      <c r="O94" s="52"/>
    </row>
    <row r="95" spans="2:15" ht="15" customHeight="1">
      <c r="B95" s="40"/>
      <c r="C95" s="40"/>
      <c r="D95" s="40"/>
      <c r="E95" s="58"/>
      <c r="F95" s="51"/>
      <c r="G95" s="51"/>
      <c r="H95" s="51"/>
      <c r="I95" s="51"/>
      <c r="J95" s="51"/>
      <c r="K95" s="51"/>
      <c r="L95" s="51"/>
      <c r="M95" s="51"/>
      <c r="N95" s="51"/>
      <c r="O95" s="52"/>
    </row>
    <row r="96" spans="2:15" ht="15" customHeight="1">
      <c r="B96" s="41"/>
      <c r="C96" s="41"/>
      <c r="D96" s="41"/>
      <c r="E96" s="59"/>
      <c r="F96" s="54"/>
      <c r="G96" s="54"/>
      <c r="H96" s="54"/>
      <c r="I96" s="54"/>
      <c r="J96" s="54"/>
      <c r="K96" s="54"/>
      <c r="L96" s="54"/>
      <c r="M96" s="54"/>
      <c r="N96" s="54"/>
      <c r="O96" s="55"/>
    </row>
    <row r="97" spans="2:34" ht="15" customHeight="1"/>
    <row r="98" spans="2:34" ht="15" customHeight="1">
      <c r="B98" s="11"/>
      <c r="C98" s="11"/>
      <c r="D98" s="11"/>
      <c r="E98" s="10" t="s">
        <v>4</v>
      </c>
      <c r="F98" s="173" t="str">
        <f>C3</f>
        <v>Public Utility District #1 of Lewis County</v>
      </c>
      <c r="G98" s="174"/>
      <c r="H98" s="175"/>
    </row>
    <row r="99" spans="2:34" ht="15" customHeight="1">
      <c r="E99" s="10" t="s">
        <v>50</v>
      </c>
      <c r="F99" s="176">
        <v>2014</v>
      </c>
      <c r="G99" s="177"/>
      <c r="H99" s="178"/>
    </row>
    <row r="100" spans="2:34" ht="15" customHeight="1">
      <c r="B100" s="11" t="s">
        <v>78</v>
      </c>
      <c r="C100" s="11"/>
      <c r="D100" s="11"/>
      <c r="E100" s="10"/>
      <c r="F100" s="71"/>
    </row>
    <row r="101" spans="2:34" ht="15" customHeight="1">
      <c r="B101" s="28"/>
      <c r="C101" s="28"/>
      <c r="D101" s="28"/>
      <c r="E101" s="28"/>
      <c r="F101" s="28"/>
      <c r="G101" s="28"/>
      <c r="H101" s="28"/>
      <c r="I101" s="28"/>
      <c r="J101" s="28"/>
      <c r="K101" s="28"/>
      <c r="L101" s="28"/>
      <c r="M101" s="28"/>
    </row>
    <row r="102" spans="2:34" ht="15" customHeight="1">
      <c r="B102" s="28"/>
      <c r="C102" s="28"/>
      <c r="D102" s="28"/>
      <c r="E102" s="28"/>
      <c r="F102" s="28"/>
      <c r="G102" s="28"/>
      <c r="H102" s="28"/>
      <c r="I102" s="28"/>
      <c r="J102" s="28"/>
      <c r="K102" s="28"/>
      <c r="L102" s="28"/>
      <c r="M102" s="28"/>
    </row>
    <row r="103" spans="2:34" s="7" customFormat="1" ht="15" customHeight="1">
      <c r="B103" s="28"/>
      <c r="C103" s="28"/>
      <c r="D103" s="28"/>
      <c r="E103" s="28"/>
      <c r="F103" s="28"/>
      <c r="G103" s="28"/>
      <c r="H103" s="28"/>
      <c r="I103" s="28"/>
      <c r="J103" s="28"/>
      <c r="K103" s="28"/>
      <c r="L103" s="28"/>
      <c r="M103" s="28"/>
      <c r="AH103" s="1"/>
    </row>
    <row r="104" spans="2:34" s="7" customFormat="1" ht="15" customHeight="1">
      <c r="B104" s="28"/>
      <c r="C104" s="28"/>
      <c r="D104" s="28"/>
      <c r="E104" s="28"/>
      <c r="F104" s="28"/>
      <c r="G104" s="28"/>
      <c r="H104" s="28"/>
      <c r="I104" s="28"/>
      <c r="J104" s="28"/>
      <c r="K104" s="28"/>
      <c r="L104" s="28"/>
      <c r="M104" s="28"/>
    </row>
    <row r="105" spans="2:34" s="7" customFormat="1">
      <c r="B105" s="28"/>
      <c r="C105" s="28"/>
      <c r="D105" s="28"/>
      <c r="E105" s="28"/>
      <c r="F105" s="28"/>
      <c r="G105" s="28"/>
      <c r="H105" s="28"/>
      <c r="I105" s="28"/>
      <c r="J105" s="28"/>
      <c r="K105" s="28"/>
      <c r="L105" s="28"/>
      <c r="M105" s="28"/>
    </row>
    <row r="106" spans="2:34" s="7" customFormat="1">
      <c r="B106" s="28"/>
      <c r="C106" s="28"/>
      <c r="D106" s="28"/>
      <c r="E106" s="28"/>
      <c r="F106" s="28"/>
      <c r="G106" s="28"/>
      <c r="H106" s="28"/>
      <c r="I106" s="28"/>
      <c r="J106" s="28"/>
      <c r="K106" s="28"/>
      <c r="L106" s="28"/>
      <c r="M106" s="28"/>
    </row>
    <row r="107" spans="2:34" s="7" customFormat="1">
      <c r="B107" s="28"/>
      <c r="C107" s="28"/>
      <c r="D107" s="28"/>
      <c r="E107" s="28"/>
      <c r="F107" s="28"/>
      <c r="G107" s="28"/>
      <c r="H107" s="28"/>
      <c r="I107" s="28"/>
      <c r="J107" s="28"/>
      <c r="K107" s="28"/>
      <c r="L107" s="28"/>
      <c r="M107" s="28"/>
    </row>
    <row r="108" spans="2:34">
      <c r="B108" s="28"/>
      <c r="C108" s="28"/>
      <c r="D108" s="28"/>
      <c r="E108" s="28"/>
      <c r="F108" s="28"/>
      <c r="G108" s="28"/>
      <c r="H108" s="28"/>
      <c r="I108" s="28"/>
      <c r="J108" s="28"/>
      <c r="K108" s="28"/>
      <c r="L108" s="28"/>
      <c r="M108" s="28"/>
      <c r="AH108" s="7"/>
    </row>
    <row r="109" spans="2:34">
      <c r="B109" s="28"/>
      <c r="C109" s="28"/>
      <c r="D109" s="28"/>
      <c r="E109" s="28"/>
      <c r="F109" s="28"/>
      <c r="G109" s="28"/>
      <c r="H109" s="28"/>
      <c r="I109" s="28"/>
      <c r="J109" s="28"/>
      <c r="K109" s="28"/>
      <c r="L109" s="28"/>
      <c r="M109" s="28"/>
    </row>
    <row r="110" spans="2:34">
      <c r="B110" s="28"/>
      <c r="C110" s="28"/>
      <c r="D110" s="28"/>
      <c r="E110" s="28"/>
      <c r="F110" s="28"/>
      <c r="G110" s="28"/>
      <c r="H110" s="28"/>
      <c r="I110" s="28"/>
      <c r="J110" s="28"/>
      <c r="K110" s="28"/>
      <c r="L110" s="28"/>
      <c r="M110" s="28"/>
    </row>
    <row r="111" spans="2:34">
      <c r="B111" s="28"/>
      <c r="C111" s="28"/>
      <c r="D111" s="28"/>
      <c r="E111" s="28"/>
      <c r="F111" s="28"/>
      <c r="G111" s="28"/>
      <c r="H111" s="28"/>
      <c r="I111" s="28"/>
      <c r="J111" s="28"/>
      <c r="K111" s="28"/>
      <c r="L111" s="28"/>
      <c r="M111" s="28"/>
    </row>
    <row r="112" spans="2:34">
      <c r="B112" s="28"/>
      <c r="C112" s="28"/>
      <c r="D112" s="28"/>
      <c r="E112" s="28"/>
      <c r="F112" s="28"/>
      <c r="G112" s="28"/>
      <c r="H112" s="28"/>
      <c r="I112" s="28"/>
      <c r="J112" s="28"/>
      <c r="K112" s="28"/>
      <c r="L112" s="28"/>
      <c r="M112" s="28"/>
    </row>
    <row r="113" spans="2:13">
      <c r="B113" s="28"/>
      <c r="C113" s="28"/>
      <c r="D113" s="28"/>
      <c r="E113" s="28"/>
      <c r="F113" s="28"/>
      <c r="G113" s="28"/>
      <c r="H113" s="28"/>
      <c r="I113" s="28"/>
      <c r="J113" s="28"/>
      <c r="K113" s="28"/>
      <c r="L113" s="28"/>
      <c r="M113" s="28"/>
    </row>
    <row r="114" spans="2:13">
      <c r="B114" s="28"/>
      <c r="C114" s="28"/>
      <c r="D114" s="28"/>
      <c r="E114" s="28"/>
      <c r="F114" s="28"/>
      <c r="G114" s="28"/>
      <c r="H114" s="28"/>
      <c r="I114" s="28"/>
      <c r="J114" s="28"/>
      <c r="K114" s="28"/>
      <c r="L114" s="28"/>
      <c r="M114" s="28"/>
    </row>
    <row r="115" spans="2:13">
      <c r="B115" s="2" t="s">
        <v>79</v>
      </c>
      <c r="C115" s="28"/>
      <c r="D115" s="28"/>
      <c r="E115" s="28"/>
      <c r="F115" s="28"/>
      <c r="G115" s="28"/>
      <c r="H115" s="28"/>
      <c r="I115" s="28"/>
      <c r="J115" s="28"/>
      <c r="K115" s="28"/>
      <c r="L115" s="28"/>
      <c r="M115" s="28"/>
    </row>
    <row r="116" spans="2:13">
      <c r="B116" s="28"/>
      <c r="C116" s="28"/>
      <c r="D116" s="28"/>
      <c r="E116" s="28"/>
      <c r="F116" s="28"/>
      <c r="G116" s="28"/>
      <c r="H116" s="28"/>
      <c r="I116" s="28"/>
      <c r="J116" s="28"/>
      <c r="K116" s="28"/>
      <c r="L116" s="28"/>
      <c r="M116" s="28"/>
    </row>
    <row r="117" spans="2:13">
      <c r="B117" s="28"/>
      <c r="C117" s="28"/>
      <c r="D117" s="28"/>
      <c r="E117" s="28"/>
      <c r="F117" s="28"/>
      <c r="G117" s="28"/>
      <c r="H117" s="28"/>
      <c r="I117" s="28"/>
      <c r="J117" s="28"/>
      <c r="K117" s="28"/>
      <c r="L117" s="28"/>
      <c r="M117" s="28"/>
    </row>
    <row r="118" spans="2:13">
      <c r="B118" s="28"/>
      <c r="C118" s="28"/>
      <c r="D118" s="28"/>
      <c r="E118" s="28"/>
      <c r="F118" s="28"/>
      <c r="G118" s="28"/>
      <c r="H118" s="28"/>
      <c r="I118" s="28"/>
      <c r="J118" s="28"/>
      <c r="K118" s="28"/>
      <c r="L118" s="28"/>
      <c r="M118" s="28"/>
    </row>
    <row r="119" spans="2:13">
      <c r="B119" s="28"/>
      <c r="C119" s="28"/>
      <c r="D119" s="28"/>
      <c r="E119" s="28"/>
      <c r="F119" s="28"/>
      <c r="G119" s="28"/>
      <c r="H119" s="28"/>
      <c r="I119" s="28"/>
      <c r="J119" s="28"/>
      <c r="K119" s="28"/>
      <c r="L119" s="28"/>
      <c r="M119" s="28"/>
    </row>
    <row r="120" spans="2:13">
      <c r="B120" s="28"/>
      <c r="C120" s="28"/>
      <c r="D120" s="28"/>
      <c r="E120" s="28"/>
      <c r="F120" s="28"/>
      <c r="G120" s="28"/>
      <c r="H120" s="28"/>
      <c r="I120" s="28"/>
      <c r="J120" s="28"/>
      <c r="K120" s="28"/>
      <c r="L120" s="28"/>
      <c r="M120" s="28"/>
    </row>
    <row r="121" spans="2:13">
      <c r="B121" s="28"/>
      <c r="C121" s="28"/>
      <c r="D121" s="28"/>
      <c r="E121" s="28"/>
      <c r="F121" s="28"/>
      <c r="G121" s="28"/>
      <c r="H121" s="28"/>
      <c r="I121" s="28"/>
      <c r="J121" s="28"/>
      <c r="K121" s="28"/>
      <c r="L121" s="28"/>
      <c r="M121" s="28"/>
    </row>
    <row r="122" spans="2:13">
      <c r="B122" s="28"/>
      <c r="C122" s="28"/>
      <c r="D122" s="28"/>
      <c r="E122" s="28"/>
      <c r="F122" s="28"/>
      <c r="G122" s="28"/>
      <c r="H122" s="28"/>
      <c r="I122" s="28"/>
      <c r="J122" s="28"/>
      <c r="K122" s="28"/>
      <c r="L122" s="28"/>
      <c r="M122" s="28"/>
    </row>
    <row r="123" spans="2:13">
      <c r="B123" s="28"/>
      <c r="C123" s="28"/>
      <c r="D123" s="28"/>
      <c r="E123" s="28"/>
      <c r="F123" s="28"/>
      <c r="G123" s="28"/>
      <c r="H123" s="28"/>
      <c r="I123" s="28"/>
      <c r="J123" s="28"/>
      <c r="K123" s="28"/>
      <c r="L123" s="28"/>
      <c r="M123" s="28"/>
    </row>
    <row r="124" spans="2:13">
      <c r="B124" s="28"/>
      <c r="C124" s="28"/>
      <c r="D124" s="28"/>
      <c r="E124" s="28"/>
      <c r="F124" s="28"/>
      <c r="G124" s="28"/>
      <c r="H124" s="28"/>
      <c r="I124" s="28"/>
      <c r="J124" s="28"/>
      <c r="K124" s="28"/>
      <c r="L124" s="28"/>
      <c r="M124" s="28"/>
    </row>
    <row r="125" spans="2:13">
      <c r="B125" s="28"/>
      <c r="C125" s="28"/>
      <c r="D125" s="28"/>
      <c r="E125" s="28"/>
      <c r="F125" s="28"/>
      <c r="G125" s="28"/>
      <c r="H125" s="28"/>
      <c r="I125" s="28"/>
      <c r="J125" s="28"/>
      <c r="K125" s="28"/>
      <c r="L125" s="28"/>
      <c r="M125" s="28"/>
    </row>
    <row r="126" spans="2:13">
      <c r="B126" s="28"/>
      <c r="C126" s="28"/>
      <c r="D126" s="28"/>
      <c r="E126" s="28"/>
      <c r="F126" s="28"/>
      <c r="G126" s="28"/>
      <c r="H126" s="28"/>
      <c r="I126" s="28"/>
      <c r="J126" s="28"/>
      <c r="K126" s="28"/>
      <c r="L126" s="28"/>
      <c r="M126" s="28"/>
    </row>
    <row r="127" spans="2:13">
      <c r="B127" s="28"/>
      <c r="C127" s="28"/>
      <c r="D127" s="28"/>
      <c r="E127" s="28"/>
      <c r="F127" s="28"/>
      <c r="G127" s="28"/>
      <c r="H127" s="28"/>
      <c r="I127" s="28"/>
      <c r="J127" s="28"/>
      <c r="K127" s="28"/>
      <c r="L127" s="28"/>
      <c r="M127" s="28"/>
    </row>
    <row r="128" spans="2:13">
      <c r="B128" s="28"/>
      <c r="C128" s="28"/>
      <c r="D128" s="28"/>
      <c r="E128" s="28"/>
      <c r="F128" s="28"/>
      <c r="G128" s="28"/>
      <c r="H128" s="28"/>
      <c r="I128" s="28"/>
      <c r="J128" s="28"/>
      <c r="K128" s="28"/>
      <c r="L128" s="28"/>
      <c r="M128" s="28"/>
    </row>
    <row r="129" spans="2:13">
      <c r="B129" s="28"/>
      <c r="C129" s="28"/>
      <c r="D129" s="28"/>
      <c r="E129" s="28"/>
      <c r="F129" s="28"/>
      <c r="G129" s="28"/>
      <c r="H129" s="28"/>
      <c r="I129" s="28"/>
      <c r="J129" s="28"/>
      <c r="K129" s="28"/>
      <c r="L129" s="28"/>
      <c r="M129" s="28"/>
    </row>
    <row r="130" spans="2:13">
      <c r="B130" s="28"/>
      <c r="C130" s="28"/>
      <c r="D130" s="28"/>
      <c r="E130" s="28"/>
      <c r="F130" s="28"/>
      <c r="G130" s="28"/>
      <c r="H130" s="28"/>
      <c r="I130" s="28"/>
      <c r="J130" s="28"/>
      <c r="K130" s="28"/>
      <c r="L130" s="28"/>
      <c r="M130" s="28"/>
    </row>
    <row r="131" spans="2:13">
      <c r="B131" s="28"/>
      <c r="C131" s="28"/>
      <c r="D131" s="28"/>
      <c r="E131" s="28"/>
      <c r="F131" s="28"/>
      <c r="G131" s="28"/>
      <c r="H131" s="28"/>
      <c r="I131" s="28"/>
      <c r="J131" s="28"/>
      <c r="K131" s="28"/>
      <c r="L131" s="28"/>
      <c r="M131" s="28"/>
    </row>
    <row r="132" spans="2:13">
      <c r="B132" s="28"/>
      <c r="C132" s="28"/>
      <c r="D132" s="28"/>
      <c r="E132" s="28"/>
      <c r="F132" s="28"/>
      <c r="G132" s="28"/>
      <c r="H132" s="28"/>
      <c r="I132" s="28"/>
      <c r="J132" s="28"/>
      <c r="K132" s="28"/>
      <c r="L132" s="28"/>
      <c r="M132" s="28"/>
    </row>
    <row r="133" spans="2:13">
      <c r="B133" s="28"/>
      <c r="C133" s="28"/>
      <c r="D133" s="28"/>
      <c r="E133" s="28"/>
      <c r="F133" s="28"/>
      <c r="G133" s="28"/>
      <c r="H133" s="28"/>
      <c r="I133" s="28"/>
      <c r="J133" s="28"/>
      <c r="K133" s="28"/>
      <c r="L133" s="28"/>
      <c r="M133" s="28"/>
    </row>
    <row r="134" spans="2:13">
      <c r="B134" s="28"/>
      <c r="C134" s="28"/>
      <c r="D134" s="28"/>
      <c r="E134" s="28"/>
      <c r="F134" s="28"/>
      <c r="G134" s="28"/>
      <c r="H134" s="28"/>
      <c r="I134" s="28"/>
      <c r="J134" s="28"/>
      <c r="K134" s="28"/>
      <c r="L134" s="28"/>
      <c r="M134" s="28"/>
    </row>
    <row r="135" spans="2:13">
      <c r="B135" s="28"/>
      <c r="C135" s="28"/>
      <c r="D135" s="28"/>
      <c r="E135" s="28"/>
      <c r="F135" s="28"/>
      <c r="G135" s="28"/>
      <c r="H135" s="28"/>
      <c r="I135" s="28"/>
      <c r="J135" s="28"/>
      <c r="K135" s="28"/>
      <c r="L135" s="28"/>
      <c r="M135" s="28"/>
    </row>
    <row r="136" spans="2:13">
      <c r="B136" s="28"/>
      <c r="C136" s="28"/>
      <c r="D136" s="28"/>
      <c r="E136" s="28"/>
      <c r="F136" s="28"/>
      <c r="G136" s="28"/>
      <c r="H136" s="28"/>
      <c r="I136" s="28"/>
      <c r="J136" s="28"/>
      <c r="K136" s="28"/>
      <c r="L136" s="28"/>
      <c r="M136" s="28"/>
    </row>
  </sheetData>
  <mergeCells count="16">
    <mergeCell ref="I14:M14"/>
    <mergeCell ref="F66:H66"/>
    <mergeCell ref="F67:H67"/>
    <mergeCell ref="F98:H98"/>
    <mergeCell ref="F99:H99"/>
    <mergeCell ref="B39:G39"/>
    <mergeCell ref="C43:D43"/>
    <mergeCell ref="F36:I36"/>
    <mergeCell ref="F37:I37"/>
    <mergeCell ref="I2:N2"/>
    <mergeCell ref="G10:N10"/>
    <mergeCell ref="C4:E4"/>
    <mergeCell ref="C5:E5"/>
    <mergeCell ref="C6:E6"/>
    <mergeCell ref="C7:E7"/>
    <mergeCell ref="C3:F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worksheet>
</file>

<file path=xl/worksheets/sheet5.xml><?xml version="1.0" encoding="utf-8"?>
<worksheet xmlns="http://schemas.openxmlformats.org/spreadsheetml/2006/main" xmlns:r="http://schemas.openxmlformats.org/officeDocument/2006/relationships">
  <dimension ref="A1:CF2"/>
  <sheetViews>
    <sheetView workbookViewId="0">
      <selection activeCell="B8" sqref="B8"/>
    </sheetView>
  </sheetViews>
  <sheetFormatPr defaultRowHeight="14.4"/>
  <cols>
    <col min="1" max="1" width="36.109375" bestFit="1" customWidth="1"/>
  </cols>
  <sheetData>
    <row r="1" spans="1:84">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c r="A2" t="str">
        <f>REN_Utility_Name</f>
        <v>Public Utility District #1 of Lewis County</v>
      </c>
      <c r="B2">
        <f>REN_Total_2014</f>
        <v>27524</v>
      </c>
      <c r="C2">
        <f>CON_2012_Agriculture_MWH</f>
        <v>0</v>
      </c>
      <c r="D2">
        <f>CON_2012_Commercial_Expend</f>
        <v>129314</v>
      </c>
      <c r="E2">
        <f>CON_2012_Commercial_MWH</f>
        <v>813.61</v>
      </c>
      <c r="F2">
        <f>CON_2012_Distribution_Expend</f>
        <v>0</v>
      </c>
      <c r="G2">
        <f>CON_2012_Distribution_MWH</f>
        <v>0</v>
      </c>
      <c r="H2">
        <f>CON_2012_Expenditures</f>
        <v>865799.73</v>
      </c>
      <c r="I2">
        <f>CON_2012_Industrial_Expend</f>
        <v>545348.22</v>
      </c>
      <c r="J2">
        <f>CON_2012_Industrial_MWH</f>
        <v>2911</v>
      </c>
      <c r="K2">
        <f>CON_2012_MWH</f>
        <v>7839.1</v>
      </c>
      <c r="L2">
        <f>CON_2012_NEEA_Expend</f>
        <v>0</v>
      </c>
      <c r="M2">
        <f>CON_2012_NEEA_MWH</f>
        <v>3521.52</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191137.51</v>
      </c>
      <c r="W2">
        <f>CON_2012_Residential_MWH</f>
        <v>592.97</v>
      </c>
      <c r="X2">
        <f>CON_2013_Agriculture_Expend</f>
        <v>2200</v>
      </c>
      <c r="Y2">
        <f>CON_2013_Agriculture_MWH</f>
        <v>16.440000000000001</v>
      </c>
      <c r="Z2">
        <f>CON_2013_Commercial_Expend</f>
        <v>544070.49</v>
      </c>
      <c r="AA2">
        <f>CON_2013_Commercial_MWH</f>
        <v>2310.15</v>
      </c>
      <c r="AB2">
        <f>CON_2013_Distribution_Expend</f>
        <v>0</v>
      </c>
      <c r="AC2">
        <f>CON_2013_Distribution_MWH</f>
        <v>0</v>
      </c>
      <c r="AD2">
        <f>CON_2013_Expenditures</f>
        <v>1051581.79</v>
      </c>
      <c r="AE2">
        <f>CON_2013_Industrial_Expend</f>
        <v>357946.12</v>
      </c>
      <c r="AF2">
        <f>CON_2013_Industrial_MWH</f>
        <v>2455.56</v>
      </c>
      <c r="AG2">
        <f>CON_2013_MWH</f>
        <v>9320.73</v>
      </c>
      <c r="AH2">
        <f>CON_2013_NEEA_Expend</f>
        <v>0</v>
      </c>
      <c r="AI2">
        <f>CON_2013_NEEA_MWH</f>
        <v>4082.16</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147365.18</v>
      </c>
      <c r="AS2">
        <f>CON_2013_Residential_MWH</f>
        <v>456.42</v>
      </c>
      <c r="AT2" t="str">
        <f>CON_Contact_Name</f>
        <v>Dan Bedbury</v>
      </c>
      <c r="AU2" t="str">
        <f>CON_Email</f>
        <v>danielb@lcpud.org</v>
      </c>
      <c r="AV2" t="str">
        <f>CON_Phone</f>
        <v>360-740-2429</v>
      </c>
      <c r="AW2">
        <f>CON_Potential_2012_2021</f>
        <v>83570.399999999994</v>
      </c>
      <c r="AX2">
        <f>CON_Potential_2014_2023</f>
        <v>62020.800000000003</v>
      </c>
      <c r="AY2">
        <f>CON_Report_Date</f>
        <v>0</v>
      </c>
      <c r="AZ2">
        <f>CON_Target_2012_2013</f>
        <v>15154.8</v>
      </c>
      <c r="BA2">
        <f>CON_Target_2014_2015</f>
        <v>11563.2</v>
      </c>
      <c r="BB2" t="str">
        <f>CON_Utility_Name</f>
        <v>Public Utility District #1 of Lewis County</v>
      </c>
      <c r="BC2" t="str">
        <f>REN_Contact_Name</f>
        <v>Dan Bedbury</v>
      </c>
      <c r="BD2" t="str">
        <f>REN_Email</f>
        <v>danielb@lcpud.org</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27524</v>
      </c>
      <c r="BN2">
        <f>REN_ERR_WOT</f>
        <v>0</v>
      </c>
      <c r="BO2">
        <f>REN_Expenditure_Amount_2014</f>
        <v>1546872.5700000003</v>
      </c>
      <c r="BP2">
        <f>REN_Expenditure_Percent_2014</f>
        <v>2.6662427158134581E-2</v>
      </c>
      <c r="BQ2">
        <f>REN_Load_2012</f>
        <v>924562</v>
      </c>
      <c r="BR2">
        <f>REN_Load_2013</f>
        <v>910387</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REN_RetailRevenueRequirement_2014</f>
        <v>58016945</v>
      </c>
      <c r="CD2">
        <f>REN_Submittal_Date</f>
        <v>41743</v>
      </c>
      <c r="CE2">
        <f>REN_Total_2014</f>
        <v>27524</v>
      </c>
      <c r="CF2" t="str">
        <f>REN_Utility_Name</f>
        <v>Public Utility District #1 of Lewis County</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Glenn Blackmon</dc:creator>
  <cp:lastModifiedBy>norm</cp:lastModifiedBy>
  <cp:lastPrinted>2014-03-31T21:01:12Z</cp:lastPrinted>
  <dcterms:created xsi:type="dcterms:W3CDTF">2012-03-20T21:01:26Z</dcterms:created>
  <dcterms:modified xsi:type="dcterms:W3CDTF">2014-06-02T17:49:28Z</dcterms:modified>
</cp:coreProperties>
</file>