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30" yWindow="-30" windowWidth="15030" windowHeight="6075" tabRatio="719" activeTab="3"/>
  </bookViews>
  <sheets>
    <sheet name="Instructions - 2014" sheetId="21" r:id="rId1"/>
    <sheet name="Instructions - Revise 2012" sheetId="20" r:id="rId2"/>
    <sheet name="Conservation Report" sheetId="18" r:id="rId3"/>
    <sheet name="Renewables Report" sheetId="16" r:id="rId4"/>
    <sheet name="Data" sheetId="19" state="hidden" r:id="rId5"/>
  </sheets>
  <externalReferences>
    <externalReference r:id="rId6"/>
  </externalReferences>
  <definedNames>
    <definedName name="CON_2012_Agriculture_Expend">'Conservation Report'!$E$20</definedName>
    <definedName name="CON_2012_Agriculture_MWH">'Conservation Report'!$D$20</definedName>
    <definedName name="CON_2012_Commercial_Expend">'Conservation Report'!$E$18</definedName>
    <definedName name="CON_2012_Commercial_MWH">'Conservation Report'!$D$18</definedName>
    <definedName name="CON_2012_Distribution_Expend">'Conservation Report'!$E$21</definedName>
    <definedName name="CON_2012_Distribution_MWH">'Conservation Report'!$D$21</definedName>
    <definedName name="CON_2012_Expenditures">'Conservation Report'!$E$29</definedName>
    <definedName name="CON_2012_Industrial_Expend">'Conservation Report'!$E$19</definedName>
    <definedName name="CON_2012_Industrial_MWH">'Conservation Report'!$D$19</definedName>
    <definedName name="CON_2012_MWH" localSheetId="0">'[1]Conservation Report'!$D$29</definedName>
    <definedName name="CON_2012_MWH">'Conservation Report'!$D$29</definedName>
    <definedName name="CON_2012_NEEA_Expend">'Conservation Report'!$E$23</definedName>
    <definedName name="CON_2012_NEEA_MWH">'Conservation Report'!$D$23</definedName>
    <definedName name="CON_2012_OtherSector1_Expend">'Conservation Report'!$E$24</definedName>
    <definedName name="CON_2012_OtherSector1_MWH">'Conservation Report'!$D$24</definedName>
    <definedName name="CON_2012_OtherSector2_Expend">'Conservation Report'!$E$25</definedName>
    <definedName name="CON_2012_OtherSector2_MWH">'Conservation Report'!$D$25</definedName>
    <definedName name="CON_2012_Production_Expend">'Conservation Report'!$E$22</definedName>
    <definedName name="CON_2012_Production_MWH">'Conservation Report'!$D$22</definedName>
    <definedName name="CON_2012_Program1_Expend">'Conservation Report'!$E$27</definedName>
    <definedName name="CON_2012_Program2_Expend">'Conservation Report'!$E$28</definedName>
    <definedName name="CON_2012_Residential_Expend">'Conservation Report'!$E$17</definedName>
    <definedName name="CON_2012_Residential_MWH">'Conservation Report'!$D$17</definedName>
    <definedName name="CON_2013_Agriculture_Expend">'Conservation Report'!$H$20</definedName>
    <definedName name="CON_2013_Agriculture_MWH">'Conservation Report'!$G$20</definedName>
    <definedName name="CON_2013_Commercial_Expend">'Conservation Report'!$H$18</definedName>
    <definedName name="CON_2013_Commercial_MWH">'Conservation Report'!$G$18</definedName>
    <definedName name="CON_2013_Distribution_Expend">'Conservation Report'!$H$21</definedName>
    <definedName name="CON_2013_Distribution_MWH">'Conservation Report'!$G$21</definedName>
    <definedName name="CON_2013_Expenditures">'Conservation Report'!$H$29</definedName>
    <definedName name="CON_2013_Industrial_Expend">'Conservation Report'!$H$19</definedName>
    <definedName name="CON_2013_Industrial_MWH">'Conservation Report'!$G$19</definedName>
    <definedName name="CON_2013_MWH" localSheetId="0">'[1]Conservation Report'!$G$29</definedName>
    <definedName name="CON_2013_MWH">'Conservation Report'!$G$29</definedName>
    <definedName name="CON_2013_NEEA_Expend">'Conservation Report'!$H$23</definedName>
    <definedName name="CON_2013_NEEA_MWH">'Conservation Report'!$G$23</definedName>
    <definedName name="CON_2013_OtherSector1_Expend">'Conservation Report'!$H$24</definedName>
    <definedName name="CON_2013_OtherSector1_MWH">'Conservation Report'!$G$24</definedName>
    <definedName name="CON_2013_OtherSector2_Expend">'Conservation Report'!$H$25</definedName>
    <definedName name="CON_2013_OtherSector2_MWH">'Conservation Report'!$G$25</definedName>
    <definedName name="CON_2013_Production_Expend">'Conservation Report'!$H$22</definedName>
    <definedName name="CON_2013_Production_MWH">'Conservation Report'!$G$22</definedName>
    <definedName name="CON_2013_Program1_Expend">'Conservation Report'!$H$27</definedName>
    <definedName name="CON_2013_Program2_Expend">'Conservation Report'!$H$28</definedName>
    <definedName name="CON_2013_Residential_Expend">'Conservation Report'!$H$17</definedName>
    <definedName name="CON_2013_Residential_MWH">'Conservation Report'!$G$17</definedName>
    <definedName name="CON_Contact_Name">'Conservation Report'!$C$5</definedName>
    <definedName name="CON_Email">'Conservation Report'!$C$7</definedName>
    <definedName name="CON_Phone">'Conservation Report'!$C$6</definedName>
    <definedName name="CON_Potential_2012_2021">'Conservation Report'!$B$12</definedName>
    <definedName name="CON_Potential_2014_2023">'Conservation Report'!$D$12</definedName>
    <definedName name="CON_Report_Date">'Conservation Report'!$C$4</definedName>
    <definedName name="CON_Target_2012_2013">'Conservation Report'!$C$12</definedName>
    <definedName name="CON_Target_2014_2015">'Conservation Report'!$E$12</definedName>
    <definedName name="CON_Utility_Name" localSheetId="0">'[1]Conservation Report'!$C$3:$E$3</definedName>
    <definedName name="CON_Utility_Name">'Conservation Report'!$C$3</definedName>
    <definedName name="_xlnm.Print_Area" localSheetId="2">'Conservation Report'!$A$1:$J$66</definedName>
    <definedName name="_xlnm.Print_Area" localSheetId="3">'Renewables Report'!$A$1:$O$136</definedName>
    <definedName name="REN_Contact_Name">'Renewables Report'!$C$5</definedName>
    <definedName name="REN_Email">'Renewables Report'!$C$7</definedName>
    <definedName name="REN_ERR_ApprenticeLabor">'Renewables Report'!$L$18</definedName>
    <definedName name="REN_ERR_Biodiesel">'Renewables Report'!$J$18</definedName>
    <definedName name="REN_ERR_Biomass">'Renewables Report'!$K$18</definedName>
    <definedName name="REN_ERR_Geothermal">'Renewables Report'!$F$18</definedName>
    <definedName name="REN_ERR_LandfillGas">'Renewables Report'!$G$18</definedName>
    <definedName name="REN_ERR_SewageGas">'Renewables Report'!$I$18</definedName>
    <definedName name="REN_ERR_Solar">'Renewables Report'!$E$18</definedName>
    <definedName name="REN_ERR_Water">'Renewables Report'!$C$18</definedName>
    <definedName name="REN_ERR_Wind">'Renewables Report'!$D$18</definedName>
    <definedName name="REN_ERR_WOT">'Renewables Report'!$H$18</definedName>
    <definedName name="REN_Expenditure_Amount_2014">'Renewables Report'!$N$11</definedName>
    <definedName name="REN_Expenditure_Percent_2014">'Renewables Report'!$N$13</definedName>
    <definedName name="REN_Load_2012">'Renewables Report'!$N$3</definedName>
    <definedName name="REN_Load_2013">'Renewables Report'!$N$4</definedName>
    <definedName name="REN_REC_ApprenticeLabor">'Renewables Report'!$L$19</definedName>
    <definedName name="REN_REC_Biodiesel">'Renewables Report'!$J$19</definedName>
    <definedName name="REN_REC_Biomass">'Renewables Report'!$K$19</definedName>
    <definedName name="REN_REC_DistributedGeneration">'Renewables Report'!$M$19</definedName>
    <definedName name="REN_REC_Geothermal">'Renewables Report'!$F$19</definedName>
    <definedName name="REN_REC_LandfillGas">'Renewables Report'!$G$19</definedName>
    <definedName name="REN_REC_SewageGas">'Renewables Report'!$I$19</definedName>
    <definedName name="REN_REC_Solar">'Renewables Report'!$E$19</definedName>
    <definedName name="REN_REC_Wind">'Renewables Report'!$D$19</definedName>
    <definedName name="REN_REC_WOT">'Renewables Report'!$H$19</definedName>
    <definedName name="REN_RetailRevenueRequirement_2014">'Renewables Report'!$N$12</definedName>
    <definedName name="REN_Submittal_Date">'Renewables Report'!$C$4</definedName>
    <definedName name="REN_Total_2014">'Renewables Report'!$N$8</definedName>
    <definedName name="REN_Utility_Name">'Renewables Report'!$C$3</definedName>
    <definedName name="Target_2012_2013">'[1]Conservation Report'!$C$12</definedName>
    <definedName name="Target_2014_2015">'[1]Conservation Report'!$E$12</definedName>
  </definedNames>
  <calcPr calcId="145621"/>
</workbook>
</file>

<file path=xl/calcChain.xml><?xml version="1.0" encoding="utf-8"?>
<calcChain xmlns="http://schemas.openxmlformats.org/spreadsheetml/2006/main">
  <c r="N5" i="21" l="1"/>
  <c r="N5" i="20"/>
  <c r="N5" i="18"/>
  <c r="N5" i="16"/>
  <c r="A2" i="19" l="1"/>
  <c r="CF2" i="19"/>
  <c r="CE2" i="19"/>
  <c r="CD2" i="19"/>
  <c r="CC2" i="19"/>
  <c r="CB2" i="19"/>
  <c r="CA2" i="19"/>
  <c r="BZ2" i="19"/>
  <c r="BY2" i="19"/>
  <c r="BX2" i="19"/>
  <c r="BW2" i="19"/>
  <c r="BV2" i="19"/>
  <c r="BU2" i="19"/>
  <c r="BT2" i="19"/>
  <c r="BS2" i="19"/>
  <c r="BR2" i="19"/>
  <c r="BQ2" i="19"/>
  <c r="BO2" i="19"/>
  <c r="BN2" i="19"/>
  <c r="BM2" i="19"/>
  <c r="BL2" i="19"/>
  <c r="BK2" i="19"/>
  <c r="BJ2" i="19"/>
  <c r="BI2" i="19"/>
  <c r="BH2" i="19"/>
  <c r="BG2" i="19"/>
  <c r="BF2" i="19"/>
  <c r="BE2" i="19"/>
  <c r="BD2" i="19"/>
  <c r="BC2" i="19"/>
  <c r="BB2" i="19"/>
  <c r="BA2" i="19"/>
  <c r="AZ2" i="19"/>
  <c r="AY2" i="19"/>
  <c r="AX2" i="19"/>
  <c r="AW2" i="19"/>
  <c r="AV2" i="19"/>
  <c r="AU2" i="19"/>
  <c r="AT2" i="19"/>
  <c r="AS2" i="19"/>
  <c r="AR2" i="19"/>
  <c r="AQ2" i="19"/>
  <c r="AP2" i="19"/>
  <c r="AO2" i="19"/>
  <c r="AN2" i="19"/>
  <c r="AM2" i="19"/>
  <c r="AL2" i="19"/>
  <c r="AK2" i="19"/>
  <c r="AJ2" i="19"/>
  <c r="AI2" i="19"/>
  <c r="AH2" i="19"/>
  <c r="AG2" i="19"/>
  <c r="AF2" i="19"/>
  <c r="AE2" i="19"/>
  <c r="AD2" i="19"/>
  <c r="AC2" i="19"/>
  <c r="AB2" i="19"/>
  <c r="AA2" i="19"/>
  <c r="Z2" i="19"/>
  <c r="Y2" i="19"/>
  <c r="X2" i="19"/>
  <c r="W2" i="19"/>
  <c r="V2" i="19"/>
  <c r="U2" i="19"/>
  <c r="T2" i="19"/>
  <c r="S2" i="19"/>
  <c r="R2" i="19"/>
  <c r="Q2" i="19"/>
  <c r="P2" i="19"/>
  <c r="O2" i="19"/>
  <c r="N2" i="19"/>
  <c r="M2" i="19"/>
  <c r="L2" i="19"/>
  <c r="K2" i="19"/>
  <c r="J2" i="19"/>
  <c r="I2" i="19"/>
  <c r="H2" i="19"/>
  <c r="G2" i="19"/>
  <c r="F2" i="19"/>
  <c r="E2" i="19"/>
  <c r="D2" i="19"/>
  <c r="C2" i="19"/>
  <c r="B2" i="19"/>
  <c r="N13" i="16" l="1"/>
  <c r="BP2" i="19" s="1"/>
  <c r="C18" i="16" l="1"/>
  <c r="D18" i="16"/>
  <c r="E18" i="16"/>
  <c r="F18" i="16"/>
  <c r="G18" i="16"/>
  <c r="H18" i="16"/>
  <c r="I18" i="16"/>
  <c r="J18" i="16"/>
  <c r="K18" i="16"/>
  <c r="L18" i="16"/>
  <c r="J6" i="18" l="1"/>
  <c r="H6" i="18"/>
  <c r="C31" i="18"/>
  <c r="H29" i="18" l="1"/>
  <c r="G29" i="18"/>
  <c r="E29" i="18"/>
  <c r="D29" i="18"/>
  <c r="H7" i="18" l="1"/>
  <c r="H8" i="18" s="1"/>
  <c r="M19" i="16" l="1"/>
  <c r="M20" i="16" l="1"/>
  <c r="F98" i="16"/>
  <c r="L19" i="16"/>
  <c r="F66" i="16"/>
  <c r="F36" i="16"/>
  <c r="K19" i="16"/>
  <c r="J19" i="16"/>
  <c r="I19" i="16"/>
  <c r="H19" i="16"/>
  <c r="G19" i="16"/>
  <c r="F19" i="16"/>
  <c r="E19" i="16"/>
  <c r="D19" i="16"/>
  <c r="C20" i="16"/>
  <c r="N7" i="16"/>
  <c r="F20" i="16" l="1"/>
  <c r="J20" i="16"/>
  <c r="E20" i="16"/>
  <c r="G20" i="16"/>
  <c r="I20" i="16"/>
  <c r="H20" i="16"/>
  <c r="L20" i="16"/>
  <c r="D20" i="16"/>
  <c r="K20" i="16"/>
  <c r="N8" i="16" l="1"/>
</calcChain>
</file>

<file path=xl/sharedStrings.xml><?xml version="1.0" encoding="utf-8"?>
<sst xmlns="http://schemas.openxmlformats.org/spreadsheetml/2006/main" count="306" uniqueCount="220">
  <si>
    <t>Utility Contact Name/Dept</t>
  </si>
  <si>
    <t>Phone</t>
  </si>
  <si>
    <t>Email</t>
  </si>
  <si>
    <t>Achievement</t>
  </si>
  <si>
    <t>Utility</t>
  </si>
  <si>
    <t xml:space="preserve"> NEEA</t>
  </si>
  <si>
    <t>Total</t>
  </si>
  <si>
    <t>MWh</t>
  </si>
  <si>
    <t>Utility Expenditures ($)</t>
  </si>
  <si>
    <t xml:space="preserve"> Residential </t>
  </si>
  <si>
    <t xml:space="preserve"> Commercial</t>
  </si>
  <si>
    <t xml:space="preserve"> Industrial</t>
  </si>
  <si>
    <t xml:space="preserve"> Agriculture</t>
  </si>
  <si>
    <t>Compliance Year</t>
  </si>
  <si>
    <t>(a)</t>
  </si>
  <si>
    <t>     (b)</t>
  </si>
  <si>
    <t>(c)</t>
  </si>
  <si>
    <t>     (d)</t>
  </si>
  <si>
    <t>     (e)</t>
  </si>
  <si>
    <t>     (f)</t>
  </si>
  <si>
    <t>     (g)</t>
  </si>
  <si>
    <t>(h)</t>
  </si>
  <si>
    <t>     (i)</t>
  </si>
  <si>
    <t>Water</t>
  </si>
  <si>
    <t>Wind</t>
  </si>
  <si>
    <t>Solar Energy</t>
  </si>
  <si>
    <t>Geothermal Energy</t>
  </si>
  <si>
    <t>Landfill Gas</t>
  </si>
  <si>
    <t>Gas from Sewage Treatment</t>
  </si>
  <si>
    <t xml:space="preserve"> Biodiesel</t>
  </si>
  <si>
    <t>Biomass Energy</t>
  </si>
  <si>
    <t>Distributed Generation</t>
  </si>
  <si>
    <t>Renewable Energy Credits</t>
  </si>
  <si>
    <t xml:space="preserve">Water </t>
  </si>
  <si>
    <t>Apprentice Labor</t>
  </si>
  <si>
    <t>Facility Name</t>
  </si>
  <si>
    <t>2012 - 2013 Planning</t>
  </si>
  <si>
    <t>Conservation Notes:</t>
  </si>
  <si>
    <t xml:space="preserve"> Distribution Efficiency</t>
  </si>
  <si>
    <t xml:space="preserve"> Production Efficiency</t>
  </si>
  <si>
    <t>Renewable Resources</t>
  </si>
  <si>
    <t xml:space="preserve">Wave, Ocean, Tidal </t>
  </si>
  <si>
    <t>Wave, Ocean, Tidal</t>
  </si>
  <si>
    <t>Conservation by Sector</t>
  </si>
  <si>
    <t>2012 Annual Load (MWh)</t>
  </si>
  <si>
    <t>Eligible Renewable Resources (MWh)</t>
  </si>
  <si>
    <t>Renewable Energy Credits (MWh)</t>
  </si>
  <si>
    <t>Total Renewables (MWh)</t>
  </si>
  <si>
    <t>Loads and Resources</t>
  </si>
  <si>
    <t>2012 Achievement</t>
  </si>
  <si>
    <t>Target Year</t>
  </si>
  <si>
    <t>2012 - 2013 Target (MWh)</t>
  </si>
  <si>
    <t>Select</t>
  </si>
  <si>
    <t xml:space="preserve">19.285.040 (2)(b) Renewables Target </t>
  </si>
  <si>
    <t>19.285.040 (2)(d) No Load Growth</t>
  </si>
  <si>
    <t xml:space="preserve">19.285.050 Incremental Resource Cost  </t>
  </si>
  <si>
    <t>Eligible Renewables Acquisitions / Investments (MWh)</t>
  </si>
  <si>
    <t>2013 Annual Load (MWh)</t>
  </si>
  <si>
    <t>Average of 2012 &amp; 2013 Annual Loads (MWh)</t>
  </si>
  <si>
    <t>2014 Renewable Target (% of load)</t>
  </si>
  <si>
    <r>
      <rPr>
        <sz val="12"/>
        <color indexed="8"/>
        <rFont val="Arial"/>
        <family val="2"/>
      </rPr>
      <t>Energy Independence Act (EIA)</t>
    </r>
    <r>
      <rPr>
        <b/>
        <sz val="12"/>
        <color indexed="8"/>
        <rFont val="Arial"/>
        <family val="2"/>
      </rPr>
      <t xml:space="preserve"> </t>
    </r>
    <r>
      <rPr>
        <sz val="12"/>
        <color indexed="8"/>
        <rFont val="Arial Black"/>
        <family val="2"/>
      </rPr>
      <t>Renewable Energy Report 2014</t>
    </r>
  </si>
  <si>
    <t>2014 Compliance Method:</t>
  </si>
  <si>
    <t>WREGIS ID</t>
  </si>
  <si>
    <t>REC Year</t>
  </si>
  <si>
    <t>MWh equiv.</t>
  </si>
  <si>
    <t>2014 Eligible Renewable Energy Target (MWh)</t>
  </si>
  <si>
    <t>Target (MWh)</t>
  </si>
  <si>
    <t>Achievement (MWh)</t>
  </si>
  <si>
    <t>Difference (MWh)</t>
  </si>
  <si>
    <r>
      <t xml:space="preserve"> </t>
    </r>
    <r>
      <rPr>
        <b/>
        <sz val="10"/>
        <color theme="1"/>
        <rFont val="Arial"/>
        <family val="2"/>
      </rPr>
      <t>Planning</t>
    </r>
  </si>
  <si>
    <r>
      <t xml:space="preserve">Conservation expenditures </t>
    </r>
    <r>
      <rPr>
        <i/>
        <sz val="10"/>
        <color theme="1"/>
        <rFont val="Arial"/>
        <family val="2"/>
      </rPr>
      <t xml:space="preserve">NOT </t>
    </r>
    <r>
      <rPr>
        <sz val="10"/>
        <color theme="1"/>
        <rFont val="Arial"/>
        <family val="2"/>
      </rPr>
      <t>included in sector expenditures</t>
    </r>
  </si>
  <si>
    <t>2013 Achievement</t>
  </si>
  <si>
    <t>2014 - 2015 Planning</t>
  </si>
  <si>
    <t>2014 - 2015 Target (MWh)</t>
  </si>
  <si>
    <t>2014-2023 Ten Year Potential (MWh)</t>
  </si>
  <si>
    <t>2012-2021 Ten Year Potential (MWh)</t>
  </si>
  <si>
    <r>
      <t>Description of Methodology:</t>
    </r>
    <r>
      <rPr>
        <b/>
        <sz val="10"/>
        <color theme="1"/>
        <rFont val="Arial"/>
        <family val="2"/>
      </rPr>
      <t xml:space="preserve">
</t>
    </r>
  </si>
  <si>
    <r>
      <rPr>
        <sz val="12"/>
        <color theme="1"/>
        <rFont val="Arial"/>
        <family val="2"/>
      </rPr>
      <t xml:space="preserve">Energy Independence Act (I-937) </t>
    </r>
    <r>
      <rPr>
        <sz val="12"/>
        <color theme="1"/>
        <rFont val="Arial Black"/>
        <family val="2"/>
      </rPr>
      <t>Conservation Report 2014</t>
    </r>
  </si>
  <si>
    <t>Documentation of the calculation and inputs for percentage of revenue requirement invested in renewables:</t>
  </si>
  <si>
    <t>Other notes and explanations:</t>
  </si>
  <si>
    <t>Biennial</t>
  </si>
  <si>
    <t>2012-2013</t>
  </si>
  <si>
    <t>2014-2015</t>
  </si>
  <si>
    <t>Contact Name/Dept</t>
  </si>
  <si>
    <t>Report Date</t>
  </si>
  <si>
    <t>Summary of Achievement and Targets</t>
  </si>
  <si>
    <t>     (j)</t>
  </si>
  <si>
    <t>     (k)</t>
  </si>
  <si>
    <t>CON_2012_Agriculture_Expend</t>
  </si>
  <si>
    <t>CON_2012_Agriculture_MWH</t>
  </si>
  <si>
    <t>CON_2012_Commercial_Expend</t>
  </si>
  <si>
    <t>CON_2012_Commercial_MWH</t>
  </si>
  <si>
    <t>CON_2012_Distribution_Expend</t>
  </si>
  <si>
    <t>CON_2012_Distribution_MWH</t>
  </si>
  <si>
    <t>CON_2012_Expenditures</t>
  </si>
  <si>
    <t>CON_2012_Industrial_Expend</t>
  </si>
  <si>
    <t>CON_2012_Industrial_MWH</t>
  </si>
  <si>
    <t>CON_2012_MWH</t>
  </si>
  <si>
    <t>CON_2012_NEEA_Expend</t>
  </si>
  <si>
    <t>CON_2012_NEEA_MWH</t>
  </si>
  <si>
    <t>CON_2012_OtherSector1_Expend</t>
  </si>
  <si>
    <t>CON_2012_OtherSector1_MWH</t>
  </si>
  <si>
    <t>CON_2012_OtherSector2_Expend</t>
  </si>
  <si>
    <t>CON_2012_OtherSector2_MWH</t>
  </si>
  <si>
    <t>CON_2012_Production_Expend</t>
  </si>
  <si>
    <t>CON_2012_Production_MWH</t>
  </si>
  <si>
    <t>CON_2012_Program1_Expend</t>
  </si>
  <si>
    <t>CON_2012_Program2_Expend</t>
  </si>
  <si>
    <t>CON_2012_Residential_Expend</t>
  </si>
  <si>
    <t>CON_2012_Residential_MWH</t>
  </si>
  <si>
    <t>CON_2013_Agriculture_Expend</t>
  </si>
  <si>
    <t>CON_2013_Agriculture_MWH</t>
  </si>
  <si>
    <t>CON_2013_Commercial_Expend</t>
  </si>
  <si>
    <t>CON_2013_Commercial_MWH</t>
  </si>
  <si>
    <t>CON_2013_Distribution_Expend</t>
  </si>
  <si>
    <t>CON_2013_Distribution_MWH</t>
  </si>
  <si>
    <t>CON_2013_Expenditures</t>
  </si>
  <si>
    <t>CON_2013_Industrial_Expend</t>
  </si>
  <si>
    <t>CON_2013_Industrial_MWH</t>
  </si>
  <si>
    <t>CON_2013_MWH</t>
  </si>
  <si>
    <t>CON_2013_NEEA_Expend</t>
  </si>
  <si>
    <t>CON_2013_NEEA_MWH</t>
  </si>
  <si>
    <t>CON_2013_OtherSector1_Expend</t>
  </si>
  <si>
    <t>CON_2013_OtherSector1_MWH</t>
  </si>
  <si>
    <t>CON_2013_OtherSector2_Expend</t>
  </si>
  <si>
    <t>CON_2013_OtherSector2_MWH</t>
  </si>
  <si>
    <t>CON_2013_Production_Expend</t>
  </si>
  <si>
    <t>CON_2013_Production_MWH</t>
  </si>
  <si>
    <t>CON_2013_Program1_Expend</t>
  </si>
  <si>
    <t>CON_2013_Program2_Expend</t>
  </si>
  <si>
    <t>CON_2013_Residential_Expend</t>
  </si>
  <si>
    <t>CON_2013_Residential_MWH</t>
  </si>
  <si>
    <t>CON_Contact_Name</t>
  </si>
  <si>
    <t>CON_Email</t>
  </si>
  <si>
    <t>CON_Phone</t>
  </si>
  <si>
    <t>CON_Report_Date</t>
  </si>
  <si>
    <t>CON_Utility_Name</t>
  </si>
  <si>
    <t>REN_Contact_Name</t>
  </si>
  <si>
    <t>REN_Email</t>
  </si>
  <si>
    <t>REN_Submittal_Date</t>
  </si>
  <si>
    <t>REN_Utility_Name</t>
  </si>
  <si>
    <t>CON_Potential_2012_2021</t>
  </si>
  <si>
    <t>CON_Potential_2014_2023</t>
  </si>
  <si>
    <t>CON_Target_2012_2013</t>
  </si>
  <si>
    <t>CON_Target_2014_2015</t>
  </si>
  <si>
    <t>REN_ERR_ApprenticeLabor</t>
  </si>
  <si>
    <t>REN_ERR_Biodiesel</t>
  </si>
  <si>
    <t>REN_ERR_Biomass</t>
  </si>
  <si>
    <t>REN_ERR_Geothermal</t>
  </si>
  <si>
    <t>REN_ERR_LandfillGas</t>
  </si>
  <si>
    <t>REN_ERR_SewageGas</t>
  </si>
  <si>
    <t>REN_ERR_Solar</t>
  </si>
  <si>
    <t>REN_ERR_Water</t>
  </si>
  <si>
    <t>REN_ERR_Wind</t>
  </si>
  <si>
    <t>REN_ERR_WOT</t>
  </si>
  <si>
    <t>REN_Load_2012</t>
  </si>
  <si>
    <t>REN_Load_2013</t>
  </si>
  <si>
    <t>REN_REC_ApprenticeLabor</t>
  </si>
  <si>
    <t>REN_REC_Biodiesel</t>
  </si>
  <si>
    <t>REN_REC_Biomass</t>
  </si>
  <si>
    <t>REN_REC_DistributedGeneration</t>
  </si>
  <si>
    <t>REN_REC_Geothermal</t>
  </si>
  <si>
    <t>REN_REC_LandfillGas</t>
  </si>
  <si>
    <t>REN_REC_SewageGas</t>
  </si>
  <si>
    <t>REN_REC_Solar</t>
  </si>
  <si>
    <t>REN_REC_Wind</t>
  </si>
  <si>
    <t>REN_REC_WOT</t>
  </si>
  <si>
    <t>Amount invested in incremental cost of eligible renewable resources and the cost of RECs</t>
  </si>
  <si>
    <t>Expenditures on Renewable Resources and RECs - 2014</t>
  </si>
  <si>
    <t>Investment in renewables and RECs as a percent of retail revenue requirement</t>
  </si>
  <si>
    <t>REN_Expenditure_Amount_2014</t>
  </si>
  <si>
    <t>REN_Expenditure_Percent_2014</t>
  </si>
  <si>
    <t>REN_RetailRevenueRequirement_2014</t>
  </si>
  <si>
    <r>
      <rPr>
        <b/>
        <i/>
        <sz val="10"/>
        <color indexed="60"/>
        <rFont val="Arial"/>
        <family val="2"/>
      </rPr>
      <t xml:space="preserve">Note: </t>
    </r>
    <r>
      <rPr>
        <i/>
        <sz val="10"/>
        <color indexed="60"/>
        <rFont val="Arial"/>
        <family val="2"/>
      </rPr>
      <t>Investor Owned Utilities may complete this page or attach their Utilities and Transportation Commission Renewable and Conservation filings for 2014.</t>
    </r>
  </si>
  <si>
    <t>REN_Total_2014</t>
  </si>
  <si>
    <t>Total annual retail revenue requirement - 2014</t>
  </si>
  <si>
    <t>RENEWABLE ENERGY WORKSHEET – REVISIONS TO 2012 REPORT</t>
  </si>
  <si>
    <t xml:space="preserve">Please use the 2012 template and mark it as revised. Contact Commerce to obtain a copy of the 2012 reporting template if necessary. </t>
  </si>
  <si>
    <r>
      <t xml:space="preserve">Energy Independence Act (I-937) </t>
    </r>
    <r>
      <rPr>
        <sz val="11"/>
        <color rgb="FF000000"/>
        <rFont val="Arial Black"/>
        <family val="2"/>
      </rPr>
      <t>Report Workbook Instructions</t>
    </r>
  </si>
  <si>
    <r>
      <t>Deadline:</t>
    </r>
    <r>
      <rPr>
        <sz val="11"/>
        <color rgb="FF000000"/>
        <rFont val="Arial"/>
        <family val="2"/>
      </rPr>
      <t xml:space="preserve"> Friday, June 1, 2014</t>
    </r>
  </si>
  <si>
    <r>
      <t>Submission:</t>
    </r>
    <r>
      <rPr>
        <sz val="11"/>
        <color rgb="FF000000"/>
        <rFont val="Arial"/>
        <family val="2"/>
      </rPr>
      <t xml:space="preserve"> Email this Workbook and all supporting documentation to </t>
    </r>
    <r>
      <rPr>
        <b/>
        <sz val="11"/>
        <color rgb="FF993300"/>
        <rFont val="Arial"/>
        <family val="2"/>
      </rPr>
      <t xml:space="preserve">EIA@commerce.wa.gov </t>
    </r>
  </si>
  <si>
    <r>
      <t>Questions:</t>
    </r>
    <r>
      <rPr>
        <sz val="11"/>
        <color rgb="FF000000"/>
        <rFont val="Arial"/>
        <family val="2"/>
      </rPr>
      <t xml:space="preserve"> Glenn Blackmon, State Energy Office, (360) 725-3115</t>
    </r>
  </si>
  <si>
    <t xml:space="preserve">The Energy Independence Act (EIA) “RCW 19.285.070, Reporting and public disclosure” requires each qualifying utility to submit an annual report describing compliance with the law. </t>
  </si>
  <si>
    <t>This template implements the public reporting requirement. Additional documentation may be necessary to demonstrate full compliance with EIA. The EIA reports will be made available to the public via Commerce’s website, http://www.commerce.wa.gov/eia.</t>
  </si>
  <si>
    <r>
      <t xml:space="preserve">Excel Report Workbook: </t>
    </r>
    <r>
      <rPr>
        <sz val="11"/>
        <color rgb="FF000000"/>
        <rFont val="Arial"/>
        <family val="2"/>
      </rPr>
      <t xml:space="preserve">Contains one worksheet for Renewables and one for Conservation. </t>
    </r>
  </si>
  <si>
    <r>
      <t xml:space="preserve">Each worksheet includes formulas for drawing results from input. Gray areas are for data input. Yellow areas are supported by formulas and require no inputs. In some cases you will want to skip over a yellow section because it summarizes detailed data that follow. The workbook requests numeric summaries as well as narratives and supporting notes. Commerce relies on the utilities to provide enough detail in the written section to ensure members of the public understand the data provided. </t>
    </r>
    <r>
      <rPr>
        <b/>
        <sz val="11"/>
        <color rgb="FF000000"/>
        <rFont val="Arial"/>
        <family val="2"/>
      </rPr>
      <t>Please submit this Workbook in Excel format (i.e., do not submit in PDF format).</t>
    </r>
  </si>
  <si>
    <r>
      <t>Attachments:</t>
    </r>
    <r>
      <rPr>
        <sz val="11"/>
        <color rgb="FF000000"/>
        <rFont val="Arial"/>
        <family val="2"/>
      </rPr>
      <t xml:space="preserve"> If you provide supporting documentation, Commerce will post that material along with your Excel Workbook. Please provide a reference to any attachments in the Excel workbook.</t>
    </r>
  </si>
  <si>
    <t>CONSERVATION WORKSHEET</t>
  </si>
  <si>
    <r>
      <t xml:space="preserve">Reporting Context: </t>
    </r>
    <r>
      <rPr>
        <sz val="11"/>
        <color rgb="FF000000"/>
        <rFont val="Arial"/>
        <family val="2"/>
      </rPr>
      <t xml:space="preserve">The conservation report includes two elements: </t>
    </r>
  </si>
  <si>
    <t>(1) a report of conservation achievement in the prior (2012-2013) biennial period relative to the targets established by the utility for that period.</t>
  </si>
  <si>
    <t>(2) a report of the utility’s 10-year conservation potential and biennial target for the 2014-2015 period.</t>
  </si>
  <si>
    <r>
      <t>Planning:</t>
    </r>
    <r>
      <rPr>
        <sz val="11"/>
        <color rgb="FF000000"/>
        <rFont val="Arial"/>
        <family val="2"/>
      </rPr>
      <t xml:space="preserve"> </t>
    </r>
  </si>
  <si>
    <r>
      <t>·</t>
    </r>
    <r>
      <rPr>
        <sz val="7"/>
        <color rgb="FF000000"/>
        <rFont val="Times New Roman"/>
        <family val="1"/>
      </rPr>
      <t xml:space="preserve">         </t>
    </r>
    <r>
      <rPr>
        <sz val="11"/>
        <color rgb="FF000000"/>
        <rFont val="Arial"/>
        <family val="2"/>
      </rPr>
      <t xml:space="preserve">For the period starting January 2012, report the utility’s 10-year potential and two-year target. </t>
    </r>
    <r>
      <rPr>
        <i/>
        <sz val="11"/>
        <color rgb="FF000000"/>
        <rFont val="Arial"/>
        <family val="2"/>
      </rPr>
      <t>If the 2012-2013 target is different from the value in the utility’s June 1, 2013, report, please provide an explanation of the difference in the Conservation Notes section.</t>
    </r>
    <r>
      <rPr>
        <sz val="11"/>
        <color rgb="FF000000"/>
        <rFont val="Arial"/>
        <family val="2"/>
      </rPr>
      <t xml:space="preserve">  </t>
    </r>
  </si>
  <si>
    <r>
      <t>·</t>
    </r>
    <r>
      <rPr>
        <sz val="7"/>
        <color rgb="FF000000"/>
        <rFont val="Times New Roman"/>
        <family val="1"/>
      </rPr>
      <t xml:space="preserve">         </t>
    </r>
    <r>
      <rPr>
        <sz val="11"/>
        <color rgb="FF000000"/>
        <rFont val="Arial"/>
        <family val="2"/>
      </rPr>
      <t>For the period starting in 2014, report the utility’s 10-year potential and two-year target as established by the utility by January 1, 2014.</t>
    </r>
  </si>
  <si>
    <r>
      <t>Achievement:</t>
    </r>
    <r>
      <rPr>
        <sz val="11"/>
        <color rgb="FF000000"/>
        <rFont val="Arial"/>
        <family val="2"/>
      </rPr>
      <t xml:space="preserve"> Report electric energy savings and conservation program cost in this section. The report shall include total electricity savings and cost by customer sector (residential, commercial, industrial, and agricultural), by production efficiencies, and by distribution efficiencies. The sectors listed are per WAC 194-37-060. Because it is a major category, we have listed NEEA separately.</t>
    </r>
  </si>
  <si>
    <t>Blank rows have been provided under sector-specific achievement and expenditures. If a utility summarizes data differently, or includes additional sector categories, it must add a sector name and enter the values. This may apply to investor-owned utilities that divide sectors differently. This may also be necessary to account for third-party programs, federal and state efficiency standards, or codes.</t>
  </si>
  <si>
    <r>
      <t>Conservation Expenditures NOT included in Sector Expenditures:</t>
    </r>
    <r>
      <rPr>
        <sz val="11"/>
        <color rgb="FF000000"/>
        <rFont val="Arial"/>
        <family val="2"/>
      </rPr>
      <t xml:space="preserve"> Some utilities have indicated they do not break down expenditures on staff, overhead, information services or other conservation- related expenses by sector. If that is the case, provide additional cost-related information in this section of the worksheet. Do not include energy savings estimates in this section.</t>
    </r>
  </si>
  <si>
    <r>
      <t>Methodology:</t>
    </r>
    <r>
      <rPr>
        <sz val="11"/>
        <color rgb="FF000000"/>
        <rFont val="Arial"/>
        <family val="2"/>
      </rPr>
      <t xml:space="preserve"> Describe the methodology used to establish the utility's ten-year potential and biennial targets for the period beginning January 1, 2014. Utilities are expected to provide sufficient detail for full public disclosure. We recommend you reference any detailed plans as approved by consumer owned utility governing authorities or investor owned utility regulators. Include web site addresses and utility contact information for referenced documentation. Planning and decision documents may be included as attachments.</t>
    </r>
  </si>
  <si>
    <t>Utilities should specifically state which of the three methods described in WAC 194-37-070, as the rule existed when the utility established its target in 2013. (WAC 194-37-070 was amended in February 2014.) The three methods are:</t>
  </si>
  <si>
    <r>
      <t>·</t>
    </r>
    <r>
      <rPr>
        <sz val="7"/>
        <color rgb="FF000000"/>
        <rFont val="Times New Roman"/>
        <family val="1"/>
      </rPr>
      <t xml:space="preserve">         </t>
    </r>
    <r>
      <rPr>
        <sz val="11"/>
        <color rgb="FF000000"/>
        <rFont val="Arial"/>
        <family val="2"/>
      </rPr>
      <t>Conservation Calculator Option: WAC 194-37-070(4).</t>
    </r>
  </si>
  <si>
    <r>
      <t>·</t>
    </r>
    <r>
      <rPr>
        <sz val="7"/>
        <color rgb="FF000000"/>
        <rFont val="Times New Roman"/>
        <family val="1"/>
      </rPr>
      <t xml:space="preserve">         </t>
    </r>
    <r>
      <rPr>
        <sz val="11"/>
        <color rgb="FF000000"/>
        <rFont val="Arial"/>
        <family val="2"/>
      </rPr>
      <t>Modified Conservation Calculator Option: WAC 194-37-070(5).</t>
    </r>
  </si>
  <si>
    <r>
      <t>·</t>
    </r>
    <r>
      <rPr>
        <sz val="7"/>
        <color rgb="FF000000"/>
        <rFont val="Times New Roman"/>
        <family val="1"/>
      </rPr>
      <t xml:space="preserve">         </t>
    </r>
    <r>
      <rPr>
        <sz val="11"/>
        <color rgb="FF000000"/>
        <rFont val="Arial"/>
        <family val="2"/>
      </rPr>
      <t>Utility Analysis Option: WAC 194-37-070(6).</t>
    </r>
  </si>
  <si>
    <r>
      <t xml:space="preserve">Conservation Notes: </t>
    </r>
    <r>
      <rPr>
        <sz val="11"/>
        <color rgb="FF000000"/>
        <rFont val="Arial"/>
        <family val="2"/>
      </rPr>
      <t>At the end of this worksheet you will find a text box called “Conservation Notes”. This is a place for any additional explanatory statements, web links or references the utility would like to include.</t>
    </r>
  </si>
  <si>
    <t>RENEWABLE ENERGY WORKSHEET</t>
  </si>
  <si>
    <t>This worksheet covers the renewable energy reporting requirements that apply to all qualifying utilities, regardless of its method of compliance. A utility electing to comply using the “no load growth” approach or the “cost cap” approach must submit additional documentation.</t>
  </si>
  <si>
    <r>
      <t>Reporting Context:</t>
    </r>
    <r>
      <rPr>
        <sz val="11"/>
        <color rgb="FF000000"/>
        <rFont val="Arial"/>
        <family val="2"/>
      </rPr>
      <t xml:space="preserve"> The June 1, 2014 renewable energy report summarizes the eligible renewables resource and renewable energy credits that the utility has acquired and or has under contract by January 1, 2014. This describes the renewables acquisitions and investments made prior to the beginning of the target year to meet the requirements of the EIA. </t>
    </r>
  </si>
  <si>
    <r>
      <t xml:space="preserve">Worksheet Organization: </t>
    </r>
    <r>
      <rPr>
        <sz val="11"/>
        <color rgb="FF000000"/>
        <rFont val="Arial"/>
        <family val="2"/>
      </rPr>
      <t>The first page of the renewables worksheet includes targets and summarizes detailed reporting from pages 2 and 3. Page 2 provides facility level reporting for renewable resources. Page 3 provides facility level reporting for renewable energy credits. Page 4 provides a text box where the utility may include explanatory statements, references or web links to supporting information.</t>
    </r>
  </si>
  <si>
    <r>
      <t>Compliance Method:</t>
    </r>
    <r>
      <rPr>
        <sz val="11"/>
        <color rgb="FF000000"/>
        <rFont val="Arial"/>
        <family val="2"/>
      </rPr>
      <t xml:space="preserve"> Select one or more of the three compliance methods that the utility intends to use. The EIA provides three compliance methods. A utility must make that determination by January 1, 2014 and must include information establishing its compliance method in this report.</t>
    </r>
  </si>
  <si>
    <t>Expenditures [NEW for 2014]</t>
  </si>
  <si>
    <t>Utilities must report the percentage of retail revenue requirement invested in the incremental cost of eligible renewable resources and the cost of renewable energy credits. No specific method of calculating this percentage is required, but each utility must include in its report documentation of the calculations and inputs to this amount. WAC 194-37-110, effective 2/24/2014.</t>
  </si>
  <si>
    <r>
      <t xml:space="preserve">Note for Investor Owned Utilities (IOUs): </t>
    </r>
    <r>
      <rPr>
        <sz val="11"/>
        <color rgb="FF993300"/>
        <rFont val="Arial"/>
        <family val="2"/>
      </rPr>
      <t>Details on page 2 and 3 are designed to meet reporting requirements for consumer-owned utilities. The Utilities and Transportation Commission and IOUs have developed their own report form that details renewable energy achievements. Commerce requests that IOUs complete page 1 of the renewable worksheet, including rows 21 and 22. When completed, Commerce will attach the reports provided under 480-109-040 WAC to complete the details.</t>
    </r>
  </si>
  <si>
    <r>
      <t xml:space="preserve">[Page 2] Renewable Resources: </t>
    </r>
    <r>
      <rPr>
        <sz val="11"/>
        <color rgb="FF000000"/>
        <rFont val="Arial"/>
        <family val="2"/>
      </rPr>
      <t>This table provides reporting of renewable resource generation (MWh) by facility and renewable energy type. It includes facility level entries for additional credits for Apprentice Labor, where applicable. For each facility, enter the renewable energy generation in the appropriate column by type. If generation is eligible for Apprentice Labor credits enter the amount in the appropriate column. For example, a wind facility meeting the apprentice labor requirements will report wind generation in column E and apprentice labor MWh equivalents in column l.</t>
    </r>
  </si>
  <si>
    <r>
      <t>[Page 3] Renewable Energy Credits:</t>
    </r>
    <r>
      <rPr>
        <sz val="11"/>
        <color rgb="FF000000"/>
        <rFont val="Arial"/>
        <family val="2"/>
      </rPr>
      <t xml:space="preserve"> This table provides reporting of renewable energy credits (one REC represents one MWh) by facility and renewable energy type. It includes facility level entries for Apprentice Labor and Distributed Generation credits. Report the facility name, the WREGIS generating unit identification number (GUID) and the vintage of the renewable energy credits (RECs). For facilities where RECs from two different years from the same facility are used, provide two rows for entry.</t>
    </r>
  </si>
  <si>
    <t>Additional reporting for compliance option 19.285.040(2)(d), “no load growth”</t>
  </si>
  <si>
    <t>Utilities electing to comply using the no-load growth method should attach a separate report with the data elements specified in WAC 194-37-110(5), effective 2/24/2014. Investor owned utilities should provide a summary of documentation required by the Utilities and Transportation Commission.</t>
  </si>
  <si>
    <t>Additional reporting for compliance option RCW 19.285.050, “cost cap”</t>
  </si>
  <si>
    <t>Utilities electing to comply using the cost cap method should attach a separate report with the data elements specified in WAC 194-37-110(4), effective 2/24/2014. Investor owned utilities should provide a summary of documentation required by the Utilities and Transportation Commission.</t>
  </si>
  <si>
    <r>
      <t>[Page 4] Notes:</t>
    </r>
    <r>
      <rPr>
        <sz val="11"/>
        <color rgb="FF000000"/>
        <rFont val="Arial"/>
        <family val="2"/>
      </rPr>
      <t xml:space="preserve"> Provide any additional information needed to support your renewables data.</t>
    </r>
  </si>
  <si>
    <r>
      <t xml:space="preserve">In addition to submitting the 2014 report, each qualifying utility should review the report it submitted in 2012. In many cases, the specific resources and quantities actually used to comply with the 2012 target differ from what the utility reported in June 2012. </t>
    </r>
    <r>
      <rPr>
        <u/>
        <sz val="11"/>
        <color theme="1"/>
        <rFont val="Arial"/>
        <family val="2"/>
      </rPr>
      <t>Utilities should submit a revised 2012 report if the actual values differ from the values reported in 2012.</t>
    </r>
    <r>
      <rPr>
        <sz val="11"/>
        <color theme="1"/>
        <rFont val="Arial"/>
        <family val="2"/>
      </rPr>
      <t xml:space="preserve"> </t>
    </r>
  </si>
  <si>
    <t>Revised 5/1/2014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</si>
</sst>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0.0%"/>
    <numFmt numFmtId="168" formatCode="[$-409]mmmm\ d\,\ yyyy;@"/>
    <numFmt numFmtId="169" formatCode="&quot;$&quot;#,##0"/>
  </numFmts>
  <fonts count="36" x14ac:knownFonts="1">
    <font>
      <sz val="11"/>
      <color theme="1"/>
      <name val="Calibri"/>
      <family val="2"/>
      <scheme val="minor"/>
    </font>
    <font>
      <sz val="10"/>
      <name val="Arial"/>
      <family val="2"/>
    </font>
    <font>
      <i/>
      <sz val="10"/>
      <color indexed="60"/>
      <name val="Arial"/>
      <family val="2"/>
    </font>
    <font>
      <b/>
      <sz val="10"/>
      <name val="Arial"/>
      <family val="2"/>
    </font>
    <font>
      <sz val="12"/>
      <color indexed="8"/>
      <name val="Arial Black"/>
      <family val="2"/>
    </font>
    <font>
      <sz val="12"/>
      <color indexed="8"/>
      <name val="Arial"/>
      <family val="2"/>
    </font>
    <font>
      <b/>
      <i/>
      <sz val="10"/>
      <color indexed="60"/>
      <name val="Arial"/>
      <family val="2"/>
    </font>
    <font>
      <b/>
      <sz val="12"/>
      <color indexed="8"/>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i/>
      <sz val="10"/>
      <color theme="1"/>
      <name val="Arial"/>
      <family val="2"/>
    </font>
    <font>
      <sz val="9"/>
      <color theme="1"/>
      <name val="Arial"/>
      <family val="2"/>
    </font>
    <font>
      <b/>
      <sz val="9"/>
      <color theme="1"/>
      <name val="Arial"/>
      <family val="2"/>
    </font>
    <font>
      <sz val="10"/>
      <color rgb="FFC00000"/>
      <name val="Arial"/>
      <family val="2"/>
    </font>
    <font>
      <sz val="8"/>
      <color theme="1"/>
      <name val="Arial"/>
      <family val="2"/>
    </font>
    <font>
      <sz val="10"/>
      <color rgb="FFFF0000"/>
      <name val="Arial"/>
      <family val="2"/>
    </font>
    <font>
      <sz val="10"/>
      <color theme="6" tint="-0.499984740745262"/>
      <name val="Arial"/>
      <family val="2"/>
    </font>
    <font>
      <i/>
      <sz val="10"/>
      <color rgb="FFC00000"/>
      <name val="Arial"/>
      <family val="2"/>
    </font>
    <font>
      <sz val="11"/>
      <color theme="1"/>
      <name val="Arial"/>
      <family val="2"/>
    </font>
    <font>
      <sz val="14"/>
      <color theme="1"/>
      <name val="Arial"/>
      <family val="2"/>
    </font>
    <font>
      <sz val="8"/>
      <color rgb="FF000000"/>
      <name val="Tahoma"/>
      <family val="2"/>
    </font>
    <font>
      <sz val="12"/>
      <color theme="1"/>
      <name val="Arial Black"/>
      <family val="2"/>
    </font>
    <font>
      <sz val="12"/>
      <color theme="1"/>
      <name val="Arial"/>
      <family val="2"/>
    </font>
    <font>
      <sz val="9.75"/>
      <color theme="1"/>
      <name val="Arial"/>
      <family val="2"/>
    </font>
    <font>
      <sz val="11"/>
      <color rgb="FF000000"/>
      <name val="Arial Black"/>
      <family val="2"/>
    </font>
    <font>
      <u/>
      <sz val="11"/>
      <color theme="1"/>
      <name val="Arial"/>
      <family val="2"/>
    </font>
    <font>
      <sz val="11"/>
      <color rgb="FF000000"/>
      <name val="Arial"/>
      <family val="2"/>
    </font>
    <font>
      <i/>
      <sz val="11"/>
      <color rgb="FF000000"/>
      <name val="Arial"/>
      <family val="2"/>
    </font>
    <font>
      <b/>
      <sz val="11"/>
      <color rgb="FF000000"/>
      <name val="Arial"/>
      <family val="2"/>
    </font>
    <font>
      <b/>
      <sz val="11"/>
      <color rgb="FF993300"/>
      <name val="Arial"/>
      <family val="2"/>
    </font>
    <font>
      <sz val="11"/>
      <color rgb="FF000000"/>
      <name val="Symbol"/>
      <family val="1"/>
      <charset val="2"/>
    </font>
    <font>
      <sz val="7"/>
      <color rgb="FF000000"/>
      <name val="Times New Roman"/>
      <family val="1"/>
    </font>
    <font>
      <sz val="11"/>
      <color rgb="FF993300"/>
      <name val="Arial"/>
      <family val="2"/>
    </font>
    <font>
      <b/>
      <i/>
      <sz val="11"/>
      <color rgb="FF000000"/>
      <name val="Arial"/>
      <family val="2"/>
    </font>
  </fonts>
  <fills count="9">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E4E4E4"/>
        <bgColor indexed="64"/>
      </patternFill>
    </fill>
    <fill>
      <patternFill patternType="lightUp">
        <fgColor theme="0" tint="-0.499984740745262"/>
        <bgColor rgb="FFE4E4E4"/>
      </patternFill>
    </fill>
    <fill>
      <patternFill patternType="darkGray">
        <fgColor theme="0" tint="-0.499984740745262"/>
        <bgColor rgb="FFE4E4E4"/>
      </patternFill>
    </fill>
    <fill>
      <patternFill patternType="solid">
        <fgColor rgb="FFFFFFFF"/>
        <bgColor indexed="64"/>
      </patternFill>
    </fill>
  </fills>
  <borders count="47">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bottom/>
      <diagonal/>
    </border>
    <border>
      <left style="medium">
        <color indexed="64"/>
      </left>
      <right/>
      <top/>
      <bottom style="medium">
        <color indexed="64"/>
      </bottom>
      <diagonal/>
    </border>
    <border>
      <left/>
      <right/>
      <top style="thick">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hair">
        <color indexed="64"/>
      </left>
      <right/>
      <top/>
      <bottom style="hair">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s>
  <cellStyleXfs count="5">
    <xf numFmtId="0" fontId="0" fillId="0" borderId="0"/>
    <xf numFmtId="43" fontId="8" fillId="0" borderId="0" applyFont="0" applyFill="0" applyBorder="0" applyAlignment="0" applyProtection="0"/>
    <xf numFmtId="44" fontId="8" fillId="0" borderId="0" applyFont="0" applyFill="0" applyBorder="0" applyAlignment="0" applyProtection="0"/>
    <xf numFmtId="0" fontId="9" fillId="0" borderId="0" applyNumberFormat="0" applyFill="0" applyBorder="0" applyAlignment="0" applyProtection="0">
      <alignment vertical="top"/>
      <protection locked="0"/>
    </xf>
    <xf numFmtId="9" fontId="8" fillId="0" borderId="0" applyFont="0" applyFill="0" applyBorder="0" applyAlignment="0" applyProtection="0"/>
  </cellStyleXfs>
  <cellXfs count="190">
    <xf numFmtId="0" fontId="0" fillId="0" borderId="0" xfId="0"/>
    <xf numFmtId="0" fontId="10" fillId="2" borderId="0" xfId="0" applyFont="1" applyFill="1"/>
    <xf numFmtId="0" fontId="11" fillId="2" borderId="0" xfId="0" applyFont="1" applyFill="1" applyBorder="1" applyAlignment="1"/>
    <xf numFmtId="0" fontId="11" fillId="2" borderId="0" xfId="0" applyFont="1" applyFill="1" applyBorder="1" applyAlignment="1">
      <alignment horizontal="right"/>
    </xf>
    <xf numFmtId="0" fontId="10" fillId="2" borderId="0" xfId="0" applyFont="1" applyFill="1" applyBorder="1" applyAlignment="1">
      <alignment horizontal="right"/>
    </xf>
    <xf numFmtId="0" fontId="10" fillId="2" borderId="0" xfId="0" applyFont="1" applyFill="1" applyAlignment="1">
      <alignment horizontal="right"/>
    </xf>
    <xf numFmtId="0" fontId="11" fillId="2" borderId="0" xfId="0" applyFont="1" applyFill="1" applyBorder="1" applyAlignment="1">
      <alignment horizontal="left"/>
    </xf>
    <xf numFmtId="0" fontId="10" fillId="2" borderId="0" xfId="0" applyFont="1" applyFill="1" applyBorder="1"/>
    <xf numFmtId="0" fontId="10" fillId="2" borderId="0" xfId="0" applyFont="1" applyFill="1" applyAlignment="1">
      <alignment horizontal="center"/>
    </xf>
    <xf numFmtId="0" fontId="10" fillId="2" borderId="0" xfId="0" applyFont="1" applyFill="1" applyBorder="1" applyAlignment="1">
      <alignment horizontal="center"/>
    </xf>
    <xf numFmtId="0" fontId="11" fillId="2" borderId="0" xfId="0" applyFont="1" applyFill="1" applyAlignment="1">
      <alignment horizontal="right"/>
    </xf>
    <xf numFmtId="0" fontId="11" fillId="2" borderId="0" xfId="0" applyFont="1" applyFill="1"/>
    <xf numFmtId="165" fontId="10" fillId="3" borderId="1" xfId="1" applyNumberFormat="1" applyFont="1" applyFill="1" applyBorder="1"/>
    <xf numFmtId="165" fontId="10" fillId="3" borderId="2" xfId="1" applyNumberFormat="1" applyFont="1" applyFill="1" applyBorder="1"/>
    <xf numFmtId="165" fontId="10" fillId="3" borderId="3" xfId="1" applyNumberFormat="1" applyFont="1" applyFill="1" applyBorder="1"/>
    <xf numFmtId="0" fontId="10" fillId="2" borderId="0" xfId="0" applyFont="1" applyFill="1" applyAlignment="1">
      <alignment wrapText="1"/>
    </xf>
    <xf numFmtId="0" fontId="12" fillId="2" borderId="0" xfId="0" applyFont="1" applyFill="1" applyBorder="1"/>
    <xf numFmtId="0" fontId="11" fillId="2" borderId="4" xfId="0" applyFont="1" applyFill="1" applyBorder="1" applyAlignment="1">
      <alignment horizontal="center" wrapText="1"/>
    </xf>
    <xf numFmtId="0" fontId="10" fillId="2" borderId="5" xfId="0" applyFont="1" applyFill="1" applyBorder="1"/>
    <xf numFmtId="0" fontId="11" fillId="2" borderId="6" xfId="0" applyFont="1" applyFill="1" applyBorder="1" applyAlignment="1">
      <alignment horizontal="right"/>
    </xf>
    <xf numFmtId="0" fontId="11" fillId="2" borderId="0" xfId="0" applyFont="1" applyFill="1" applyBorder="1"/>
    <xf numFmtId="165" fontId="11" fillId="2" borderId="0" xfId="0" applyNumberFormat="1" applyFont="1" applyFill="1" applyBorder="1" applyAlignment="1">
      <alignment horizontal="center"/>
    </xf>
    <xf numFmtId="165" fontId="11" fillId="2" borderId="0" xfId="1" applyNumberFormat="1" applyFont="1" applyFill="1" applyBorder="1" applyAlignment="1">
      <alignment horizontal="center"/>
    </xf>
    <xf numFmtId="0" fontId="10" fillId="2" borderId="0" xfId="0" applyFont="1" applyFill="1" applyAlignment="1">
      <alignment vertical="top"/>
    </xf>
    <xf numFmtId="0" fontId="10" fillId="2" borderId="0" xfId="0" applyFont="1" applyFill="1" applyAlignment="1"/>
    <xf numFmtId="0" fontId="13" fillId="2" borderId="0" xfId="0" applyFont="1" applyFill="1" applyAlignment="1">
      <alignment horizontal="center" vertical="center"/>
    </xf>
    <xf numFmtId="0" fontId="10" fillId="2" borderId="7" xfId="0" applyFont="1" applyFill="1" applyBorder="1"/>
    <xf numFmtId="0" fontId="14" fillId="2" borderId="0" xfId="0" applyFont="1" applyFill="1" applyBorder="1" applyAlignment="1">
      <alignment horizontal="center" vertical="center" wrapText="1"/>
    </xf>
    <xf numFmtId="0" fontId="10" fillId="2" borderId="0" xfId="0" applyFont="1" applyFill="1" applyBorder="1" applyAlignment="1"/>
    <xf numFmtId="0" fontId="15" fillId="2" borderId="0" xfId="0" applyFont="1" applyFill="1"/>
    <xf numFmtId="0" fontId="15" fillId="0" borderId="0" xfId="0" applyFont="1" applyAlignment="1">
      <alignment wrapText="1"/>
    </xf>
    <xf numFmtId="0" fontId="13" fillId="2" borderId="3"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165" fontId="11" fillId="3" borderId="11" xfId="0" applyNumberFormat="1" applyFont="1" applyFill="1" applyBorder="1" applyAlignment="1">
      <alignment horizontal="center"/>
    </xf>
    <xf numFmtId="0" fontId="1" fillId="2" borderId="12" xfId="0" applyFont="1" applyFill="1" applyBorder="1" applyAlignment="1" applyProtection="1">
      <alignment horizontal="right"/>
    </xf>
    <xf numFmtId="0" fontId="10" fillId="2" borderId="12" xfId="0" applyFont="1" applyFill="1" applyBorder="1" applyAlignment="1">
      <alignment horizontal="right"/>
    </xf>
    <xf numFmtId="0" fontId="11" fillId="2" borderId="13" xfId="0" applyFont="1" applyFill="1" applyBorder="1"/>
    <xf numFmtId="0" fontId="3" fillId="4" borderId="14" xfId="0" applyFont="1" applyFill="1" applyBorder="1" applyAlignment="1">
      <alignment horizontal="right"/>
    </xf>
    <xf numFmtId="0" fontId="11" fillId="4" borderId="14" xfId="0" applyFont="1" applyFill="1" applyBorder="1"/>
    <xf numFmtId="0" fontId="11" fillId="4" borderId="15" xfId="0" applyFont="1" applyFill="1" applyBorder="1"/>
    <xf numFmtId="0" fontId="11" fillId="4" borderId="12" xfId="0" applyFont="1" applyFill="1" applyBorder="1"/>
    <xf numFmtId="0" fontId="11" fillId="4" borderId="16" xfId="0" applyFont="1" applyFill="1" applyBorder="1"/>
    <xf numFmtId="0" fontId="3" fillId="2" borderId="0" xfId="0" applyFont="1" applyFill="1" applyAlignment="1">
      <alignment horizontal="right"/>
    </xf>
    <xf numFmtId="0" fontId="1" fillId="4" borderId="20" xfId="0" applyFont="1" applyFill="1" applyBorder="1" applyAlignment="1">
      <alignment horizontal="right"/>
    </xf>
    <xf numFmtId="0" fontId="1" fillId="4" borderId="14" xfId="0" applyFont="1" applyFill="1" applyBorder="1" applyAlignment="1">
      <alignment horizontal="right"/>
    </xf>
    <xf numFmtId="0" fontId="1" fillId="4" borderId="14" xfId="0" applyFont="1" applyFill="1" applyBorder="1" applyAlignment="1">
      <alignment horizontal="right" wrapText="1"/>
    </xf>
    <xf numFmtId="0" fontId="11" fillId="4" borderId="21" xfId="0" applyFont="1" applyFill="1" applyBorder="1"/>
    <xf numFmtId="0" fontId="16" fillId="4" borderId="12" xfId="0" applyFont="1" applyFill="1" applyBorder="1"/>
    <xf numFmtId="165" fontId="10" fillId="4" borderId="22" xfId="1" applyNumberFormat="1" applyFont="1" applyFill="1" applyBorder="1"/>
    <xf numFmtId="165" fontId="10" fillId="4" borderId="1" xfId="1" applyNumberFormat="1" applyFont="1" applyFill="1" applyBorder="1"/>
    <xf numFmtId="165" fontId="10" fillId="4" borderId="17" xfId="1" applyNumberFormat="1" applyFont="1" applyFill="1" applyBorder="1"/>
    <xf numFmtId="165" fontId="10" fillId="4" borderId="23" xfId="1" applyNumberFormat="1" applyFont="1" applyFill="1" applyBorder="1"/>
    <xf numFmtId="165" fontId="10" fillId="4" borderId="24" xfId="1" applyNumberFormat="1" applyFont="1" applyFill="1" applyBorder="1"/>
    <xf numFmtId="165" fontId="10" fillId="4" borderId="25" xfId="1" applyNumberFormat="1" applyFont="1" applyFill="1" applyBorder="1"/>
    <xf numFmtId="165" fontId="10" fillId="4" borderId="26" xfId="1" applyNumberFormat="1" applyFont="1" applyFill="1" applyBorder="1"/>
    <xf numFmtId="165" fontId="10" fillId="4" borderId="2" xfId="1" applyNumberFormat="1" applyFont="1" applyFill="1" applyBorder="1"/>
    <xf numFmtId="165" fontId="10" fillId="4" borderId="18" xfId="1" applyNumberFormat="1" applyFont="1" applyFill="1" applyBorder="1"/>
    <xf numFmtId="165" fontId="17" fillId="4" borderId="10" xfId="1" applyNumberFormat="1" applyFont="1" applyFill="1" applyBorder="1" applyAlignment="1">
      <alignment horizontal="center"/>
    </xf>
    <xf numFmtId="165" fontId="17" fillId="4" borderId="6" xfId="1" applyNumberFormat="1" applyFont="1" applyFill="1" applyBorder="1" applyAlignment="1">
      <alignment horizontal="center"/>
    </xf>
    <xf numFmtId="165" fontId="10" fillId="4" borderId="6" xfId="1" applyNumberFormat="1" applyFont="1" applyFill="1" applyBorder="1"/>
    <xf numFmtId="165" fontId="10" fillId="4" borderId="11" xfId="1" applyNumberFormat="1" applyFont="1" applyFill="1" applyBorder="1"/>
    <xf numFmtId="166" fontId="10" fillId="2" borderId="0" xfId="2" applyNumberFormat="1" applyFont="1" applyFill="1" applyBorder="1" applyAlignment="1">
      <alignment horizontal="right"/>
    </xf>
    <xf numFmtId="167" fontId="10" fillId="2" borderId="0" xfId="4" applyNumberFormat="1" applyFont="1" applyFill="1" applyBorder="1" applyAlignment="1">
      <alignment horizontal="right"/>
    </xf>
    <xf numFmtId="166" fontId="10" fillId="2" borderId="0" xfId="0" applyNumberFormat="1" applyFont="1" applyFill="1" applyBorder="1"/>
    <xf numFmtId="0" fontId="10" fillId="2" borderId="0" xfId="0" applyFont="1" applyFill="1" applyBorder="1" applyAlignment="1">
      <alignment horizontal="left"/>
    </xf>
    <xf numFmtId="0" fontId="20" fillId="2" borderId="29" xfId="0" applyFont="1" applyFill="1" applyBorder="1" applyAlignment="1">
      <alignment horizontal="right"/>
    </xf>
    <xf numFmtId="0" fontId="20" fillId="2" borderId="30" xfId="0" applyFont="1" applyFill="1" applyBorder="1" applyAlignment="1">
      <alignment horizontal="right"/>
    </xf>
    <xf numFmtId="0" fontId="20" fillId="2" borderId="0" xfId="0" applyFont="1" applyFill="1" applyAlignment="1">
      <alignment horizontal="right"/>
    </xf>
    <xf numFmtId="0" fontId="21" fillId="2" borderId="0" xfId="0" applyFont="1" applyFill="1"/>
    <xf numFmtId="0" fontId="21" fillId="2" borderId="0" xfId="0" applyFont="1" applyFill="1" applyBorder="1" applyAlignment="1"/>
    <xf numFmtId="0" fontId="20" fillId="2" borderId="0" xfId="0" applyFont="1" applyFill="1" applyBorder="1"/>
    <xf numFmtId="0" fontId="20" fillId="2" borderId="0" xfId="0" applyFont="1" applyFill="1"/>
    <xf numFmtId="0" fontId="11" fillId="2" borderId="0" xfId="0" applyFont="1" applyFill="1" applyBorder="1" applyAlignment="1">
      <alignment horizontal="center"/>
    </xf>
    <xf numFmtId="0" fontId="1" fillId="2" borderId="0" xfId="0" applyFont="1" applyFill="1" applyBorder="1" applyAlignment="1">
      <alignment horizontal="right" wrapText="1"/>
    </xf>
    <xf numFmtId="0" fontId="1" fillId="2" borderId="0" xfId="0" applyFont="1" applyFill="1" applyBorder="1" applyAlignment="1">
      <alignment horizontal="right"/>
    </xf>
    <xf numFmtId="0" fontId="7" fillId="2" borderId="0" xfId="0" applyNumberFormat="1" applyFont="1" applyFill="1" applyBorder="1" applyAlignment="1"/>
    <xf numFmtId="0" fontId="11" fillId="2" borderId="0" xfId="0" applyFont="1" applyFill="1" applyBorder="1" applyAlignment="1">
      <alignment horizontal="center"/>
    </xf>
    <xf numFmtId="0" fontId="1" fillId="2" borderId="0" xfId="0" applyFont="1" applyFill="1" applyBorder="1" applyAlignment="1">
      <alignment horizontal="right"/>
    </xf>
    <xf numFmtId="0" fontId="3" fillId="2" borderId="0" xfId="0" applyFont="1" applyFill="1" applyAlignment="1">
      <alignment horizontal="center"/>
    </xf>
    <xf numFmtId="0" fontId="1" fillId="4" borderId="34" xfId="0" applyFont="1" applyFill="1" applyBorder="1" applyAlignment="1">
      <alignment horizontal="right"/>
    </xf>
    <xf numFmtId="0" fontId="1" fillId="4" borderId="12" xfId="0" applyFont="1" applyFill="1" applyBorder="1" applyAlignment="1">
      <alignment horizontal="right"/>
    </xf>
    <xf numFmtId="0" fontId="1" fillId="4" borderId="12" xfId="0" applyFont="1" applyFill="1" applyBorder="1" applyAlignment="1">
      <alignment horizontal="right" wrapText="1"/>
    </xf>
    <xf numFmtId="0" fontId="3" fillId="4" borderId="12" xfId="0" applyFont="1" applyFill="1" applyBorder="1" applyAlignment="1">
      <alignment horizontal="right"/>
    </xf>
    <xf numFmtId="0" fontId="1" fillId="2" borderId="0" xfId="0" applyFont="1" applyFill="1" applyBorder="1" applyAlignment="1">
      <alignment horizontal="right"/>
    </xf>
    <xf numFmtId="0" fontId="10" fillId="2" borderId="33" xfId="0" applyFont="1" applyFill="1" applyBorder="1"/>
    <xf numFmtId="9" fontId="1" fillId="3" borderId="37" xfId="0" applyNumberFormat="1" applyFont="1" applyFill="1" applyBorder="1" applyAlignment="1">
      <alignment horizontal="center"/>
    </xf>
    <xf numFmtId="0" fontId="10" fillId="2" borderId="38" xfId="0" applyFont="1" applyFill="1" applyBorder="1"/>
    <xf numFmtId="0" fontId="10" fillId="2" borderId="32" xfId="0" applyFont="1" applyFill="1" applyBorder="1"/>
    <xf numFmtId="0" fontId="1" fillId="2" borderId="32" xfId="0" applyFont="1" applyFill="1" applyBorder="1" applyAlignment="1">
      <alignment horizontal="right"/>
    </xf>
    <xf numFmtId="0" fontId="23" fillId="2" borderId="0" xfId="0" applyFont="1" applyFill="1" applyBorder="1" applyAlignment="1"/>
    <xf numFmtId="0" fontId="10" fillId="2" borderId="0" xfId="0" applyFont="1" applyFill="1" applyAlignment="1">
      <alignment horizontal="left"/>
    </xf>
    <xf numFmtId="0" fontId="1" fillId="2" borderId="0" xfId="0" applyFont="1" applyFill="1" applyAlignment="1">
      <alignment horizontal="right"/>
    </xf>
    <xf numFmtId="165" fontId="18" fillId="3" borderId="20" xfId="0" applyNumberFormat="1" applyFont="1" applyFill="1" applyBorder="1"/>
    <xf numFmtId="165" fontId="18" fillId="3" borderId="19" xfId="0" applyNumberFormat="1" applyFont="1" applyFill="1" applyBorder="1"/>
    <xf numFmtId="165" fontId="18" fillId="3" borderId="14" xfId="0" applyNumberFormat="1" applyFont="1" applyFill="1" applyBorder="1"/>
    <xf numFmtId="165" fontId="18" fillId="3" borderId="15" xfId="0" applyNumberFormat="1" applyFont="1" applyFill="1" applyBorder="1"/>
    <xf numFmtId="0" fontId="11" fillId="2" borderId="10" xfId="0" applyFont="1" applyFill="1" applyBorder="1" applyAlignment="1">
      <alignment horizontal="center" wrapText="1"/>
    </xf>
    <xf numFmtId="0" fontId="11" fillId="2" borderId="39" xfId="0" applyFont="1" applyFill="1" applyBorder="1" applyAlignment="1">
      <alignment horizontal="center" wrapText="1"/>
    </xf>
    <xf numFmtId="165" fontId="11" fillId="5" borderId="11" xfId="1" applyNumberFormat="1" applyFont="1" applyFill="1" applyBorder="1" applyAlignment="1">
      <alignment horizontal="right"/>
    </xf>
    <xf numFmtId="165" fontId="11" fillId="5" borderId="2" xfId="1" applyNumberFormat="1" applyFont="1" applyFill="1" applyBorder="1" applyAlignment="1">
      <alignment horizontal="right"/>
    </xf>
    <xf numFmtId="165" fontId="11" fillId="5" borderId="18" xfId="1" applyNumberFormat="1" applyFont="1" applyFill="1" applyBorder="1" applyAlignment="1">
      <alignment horizontal="right"/>
    </xf>
    <xf numFmtId="165" fontId="10" fillId="5" borderId="6" xfId="1" applyNumberFormat="1" applyFont="1" applyFill="1" applyBorder="1" applyAlignment="1">
      <alignment horizontal="center"/>
    </xf>
    <xf numFmtId="165" fontId="10" fillId="5" borderId="6" xfId="0" applyNumberFormat="1" applyFont="1" applyFill="1" applyBorder="1" applyAlignment="1">
      <alignment horizontal="center"/>
    </xf>
    <xf numFmtId="0" fontId="11" fillId="5" borderId="12" xfId="0" applyFont="1" applyFill="1" applyBorder="1"/>
    <xf numFmtId="0" fontId="11" fillId="5" borderId="12" xfId="0" applyFont="1" applyFill="1" applyBorder="1" applyAlignment="1">
      <alignment vertical="center" wrapText="1"/>
    </xf>
    <xf numFmtId="164" fontId="10" fillId="6" borderId="27" xfId="0" applyNumberFormat="1" applyFont="1" applyFill="1" applyBorder="1" applyAlignment="1">
      <alignment horizontal="center"/>
    </xf>
    <xf numFmtId="0" fontId="10" fillId="2" borderId="33" xfId="0" applyFont="1" applyFill="1" applyBorder="1" applyAlignment="1"/>
    <xf numFmtId="0" fontId="10" fillId="4" borderId="12" xfId="0" applyFont="1" applyFill="1" applyBorder="1" applyAlignment="1">
      <alignment horizontal="center"/>
    </xf>
    <xf numFmtId="0" fontId="11" fillId="2" borderId="0" xfId="0" applyFont="1" applyFill="1" applyAlignment="1">
      <alignment horizontal="center"/>
    </xf>
    <xf numFmtId="0" fontId="10" fillId="0" borderId="41" xfId="0" applyFont="1" applyBorder="1" applyAlignment="1"/>
    <xf numFmtId="0" fontId="3" fillId="2" borderId="41" xfId="0" applyFont="1" applyFill="1" applyBorder="1" applyAlignment="1">
      <alignment horizontal="center"/>
    </xf>
    <xf numFmtId="164" fontId="10" fillId="7" borderId="27" xfId="0" applyNumberFormat="1" applyFont="1" applyFill="1" applyBorder="1" applyAlignment="1">
      <alignment horizontal="center"/>
    </xf>
    <xf numFmtId="164" fontId="10" fillId="7" borderId="28" xfId="0" applyNumberFormat="1" applyFont="1" applyFill="1" applyBorder="1" applyAlignment="1">
      <alignment horizontal="center"/>
    </xf>
    <xf numFmtId="169" fontId="10" fillId="5" borderId="24" xfId="1" applyNumberFormat="1" applyFont="1" applyFill="1" applyBorder="1" applyAlignment="1">
      <alignment horizontal="right"/>
    </xf>
    <xf numFmtId="169" fontId="10" fillId="2" borderId="0" xfId="0" applyNumberFormat="1" applyFont="1" applyFill="1" applyAlignment="1">
      <alignment horizontal="right"/>
    </xf>
    <xf numFmtId="169" fontId="11" fillId="3" borderId="2" xfId="1" applyNumberFormat="1" applyFont="1" applyFill="1" applyBorder="1" applyAlignment="1">
      <alignment horizontal="right"/>
    </xf>
    <xf numFmtId="0" fontId="25" fillId="2" borderId="0" xfId="0" applyFont="1" applyFill="1" applyBorder="1" applyAlignment="1">
      <alignment vertical="top" wrapText="1"/>
    </xf>
    <xf numFmtId="0" fontId="25" fillId="2" borderId="32" xfId="0" applyFont="1" applyFill="1" applyBorder="1" applyAlignment="1">
      <alignment vertical="top" wrapText="1"/>
    </xf>
    <xf numFmtId="0" fontId="21" fillId="2" borderId="0" xfId="0" applyFont="1" applyFill="1" applyBorder="1"/>
    <xf numFmtId="0" fontId="25" fillId="2" borderId="38" xfId="0" applyFont="1" applyFill="1" applyBorder="1" applyAlignment="1">
      <alignment vertical="top"/>
    </xf>
    <xf numFmtId="169" fontId="10" fillId="4" borderId="12" xfId="0" applyNumberFormat="1" applyFont="1" applyFill="1" applyBorder="1" applyAlignment="1"/>
    <xf numFmtId="167" fontId="10" fillId="3" borderId="13" xfId="4" applyNumberFormat="1" applyFont="1" applyFill="1" applyBorder="1" applyAlignment="1">
      <alignment horizontal="center"/>
    </xf>
    <xf numFmtId="0" fontId="26" fillId="0" borderId="42" xfId="0" applyFont="1" applyBorder="1" applyAlignment="1">
      <alignment vertical="center" wrapText="1"/>
    </xf>
    <xf numFmtId="0" fontId="26" fillId="0" borderId="43" xfId="0" applyFont="1" applyBorder="1" applyAlignment="1">
      <alignment vertical="center" wrapText="1"/>
    </xf>
    <xf numFmtId="0" fontId="20" fillId="0" borderId="43" xfId="0" applyFont="1" applyBorder="1" applyAlignment="1">
      <alignment vertical="center" wrapText="1"/>
    </xf>
    <xf numFmtId="0" fontId="20" fillId="0" borderId="44" xfId="0" applyFont="1" applyBorder="1" applyAlignment="1">
      <alignment vertical="center" wrapText="1"/>
    </xf>
    <xf numFmtId="0" fontId="28" fillId="8" borderId="45" xfId="0" applyFont="1" applyFill="1" applyBorder="1" applyAlignment="1">
      <alignment vertical="center"/>
    </xf>
    <xf numFmtId="0" fontId="28" fillId="8" borderId="46" xfId="0" applyFont="1" applyFill="1" applyBorder="1" applyAlignment="1">
      <alignment vertical="center"/>
    </xf>
    <xf numFmtId="0" fontId="30" fillId="8" borderId="43" xfId="0" applyFont="1" applyFill="1" applyBorder="1" applyAlignment="1">
      <alignment vertical="center" wrapText="1"/>
    </xf>
    <xf numFmtId="0" fontId="30" fillId="8" borderId="46" xfId="0" applyFont="1" applyFill="1" applyBorder="1" applyAlignment="1">
      <alignment vertical="center" wrapText="1"/>
    </xf>
    <xf numFmtId="0" fontId="28" fillId="8" borderId="43" xfId="0" applyFont="1" applyFill="1" applyBorder="1" applyAlignment="1">
      <alignment vertical="center" wrapText="1"/>
    </xf>
    <xf numFmtId="0" fontId="30" fillId="8" borderId="46" xfId="0" applyFont="1" applyFill="1" applyBorder="1" applyAlignment="1">
      <alignment vertical="center"/>
    </xf>
    <xf numFmtId="0" fontId="28" fillId="8" borderId="46" xfId="0" applyFont="1" applyFill="1" applyBorder="1" applyAlignment="1">
      <alignment vertical="center" wrapText="1"/>
    </xf>
    <xf numFmtId="0" fontId="26" fillId="8" borderId="46" xfId="0" applyFont="1" applyFill="1" applyBorder="1" applyAlignment="1">
      <alignment vertical="center"/>
    </xf>
    <xf numFmtId="0" fontId="28" fillId="8" borderId="43" xfId="0" applyFont="1" applyFill="1" applyBorder="1" applyAlignment="1">
      <alignment horizontal="left" vertical="center" wrapText="1" indent="5"/>
    </xf>
    <xf numFmtId="0" fontId="28" fillId="8" borderId="46" xfId="0" applyFont="1" applyFill="1" applyBorder="1" applyAlignment="1">
      <alignment horizontal="left" vertical="center" wrapText="1" indent="5"/>
    </xf>
    <xf numFmtId="0" fontId="30" fillId="8" borderId="43" xfId="0" applyFont="1" applyFill="1" applyBorder="1" applyAlignment="1">
      <alignment vertical="center"/>
    </xf>
    <xf numFmtId="0" fontId="32" fillId="8" borderId="43" xfId="0" applyFont="1" applyFill="1" applyBorder="1" applyAlignment="1">
      <alignment horizontal="left" vertical="center" wrapText="1" indent="5"/>
    </xf>
    <xf numFmtId="0" fontId="32" fillId="8" borderId="46" xfId="0" applyFont="1" applyFill="1" applyBorder="1" applyAlignment="1">
      <alignment horizontal="left" vertical="center" indent="5"/>
    </xf>
    <xf numFmtId="0" fontId="0" fillId="8" borderId="43" xfId="0" applyFill="1" applyBorder="1" applyAlignment="1">
      <alignment vertical="center" wrapText="1"/>
    </xf>
    <xf numFmtId="0" fontId="32" fillId="8" borderId="46" xfId="0" applyFont="1" applyFill="1" applyBorder="1" applyAlignment="1">
      <alignment horizontal="left" vertical="center" wrapText="1" indent="5"/>
    </xf>
    <xf numFmtId="0" fontId="31" fillId="8" borderId="46" xfId="0" applyFont="1" applyFill="1" applyBorder="1" applyAlignment="1">
      <alignment vertical="center" wrapText="1"/>
    </xf>
    <xf numFmtId="0" fontId="30" fillId="8" borderId="44" xfId="0" applyFont="1" applyFill="1" applyBorder="1" applyAlignment="1">
      <alignment vertical="center"/>
    </xf>
    <xf numFmtId="0" fontId="11" fillId="3" borderId="19" xfId="0" applyFont="1" applyFill="1" applyBorder="1" applyAlignment="1">
      <alignment horizontal="center"/>
    </xf>
    <xf numFmtId="0" fontId="11" fillId="2" borderId="0" xfId="0" applyFont="1" applyFill="1" applyBorder="1" applyAlignment="1">
      <alignment vertical="top" wrapText="1"/>
    </xf>
    <xf numFmtId="0" fontId="10" fillId="2" borderId="0" xfId="0" applyFont="1" applyFill="1" applyBorder="1" applyAlignment="1">
      <alignment vertical="top" wrapText="1"/>
    </xf>
    <xf numFmtId="0" fontId="10" fillId="2" borderId="31" xfId="0" applyFont="1" applyFill="1" applyBorder="1" applyAlignment="1"/>
    <xf numFmtId="0" fontId="10" fillId="2" borderId="0" xfId="0" applyFont="1" applyFill="1" applyBorder="1" applyAlignment="1"/>
    <xf numFmtId="0" fontId="11" fillId="2" borderId="0" xfId="0" applyFont="1" applyFill="1" applyBorder="1" applyAlignment="1">
      <alignment horizontal="center"/>
    </xf>
    <xf numFmtId="0" fontId="11" fillId="2" borderId="32" xfId="0" applyFont="1" applyFill="1" applyBorder="1" applyAlignment="1">
      <alignment horizontal="center"/>
    </xf>
    <xf numFmtId="0" fontId="11" fillId="2" borderId="31" xfId="0" applyFont="1" applyFill="1" applyBorder="1" applyAlignment="1"/>
    <xf numFmtId="0" fontId="11" fillId="2" borderId="40" xfId="0" applyFont="1" applyFill="1" applyBorder="1" applyAlignment="1">
      <alignment horizontal="center"/>
    </xf>
    <xf numFmtId="0" fontId="10" fillId="2" borderId="0" xfId="0" applyFont="1" applyFill="1" applyBorder="1" applyAlignment="1">
      <alignment horizontal="right" wrapText="1"/>
    </xf>
    <xf numFmtId="0" fontId="10" fillId="2" borderId="37" xfId="0" applyFont="1" applyFill="1" applyBorder="1" applyAlignment="1">
      <alignment horizontal="right" wrapText="1"/>
    </xf>
    <xf numFmtId="0" fontId="11" fillId="5" borderId="20" xfId="0" applyFont="1" applyFill="1" applyBorder="1" applyAlignment="1">
      <alignment horizontal="center"/>
    </xf>
    <xf numFmtId="168" fontId="12" fillId="5" borderId="14" xfId="0" applyNumberFormat="1" applyFont="1" applyFill="1" applyBorder="1" applyAlignment="1">
      <alignment horizontal="left"/>
    </xf>
    <xf numFmtId="168" fontId="10" fillId="5" borderId="14" xfId="0" applyNumberFormat="1" applyFont="1" applyFill="1" applyBorder="1" applyAlignment="1">
      <alignment horizontal="left"/>
    </xf>
    <xf numFmtId="0" fontId="11" fillId="5" borderId="14" xfId="0" applyFont="1" applyFill="1" applyBorder="1" applyAlignment="1">
      <alignment horizontal="left"/>
    </xf>
    <xf numFmtId="0" fontId="10" fillId="5" borderId="14" xfId="0" applyFont="1" applyFill="1" applyBorder="1" applyAlignment="1">
      <alignment horizontal="left"/>
    </xf>
    <xf numFmtId="0" fontId="9" fillId="5" borderId="15" xfId="3" applyFill="1" applyBorder="1" applyAlignment="1" applyProtection="1">
      <alignment horizontal="left"/>
    </xf>
    <xf numFmtId="0" fontId="10" fillId="5" borderId="15" xfId="0" applyFont="1" applyFill="1" applyBorder="1" applyAlignment="1">
      <alignment horizontal="left"/>
    </xf>
    <xf numFmtId="0" fontId="11" fillId="0" borderId="35" xfId="0" applyFont="1" applyBorder="1" applyAlignment="1">
      <alignment horizontal="center" wrapText="1"/>
    </xf>
    <xf numFmtId="0" fontId="11" fillId="0" borderId="7" xfId="0" applyFont="1" applyBorder="1" applyAlignment="1">
      <alignment horizontal="center" wrapText="1"/>
    </xf>
    <xf numFmtId="0" fontId="11" fillId="0" borderId="36" xfId="0" applyFont="1" applyBorder="1" applyAlignment="1">
      <alignment horizontal="center" wrapText="1"/>
    </xf>
    <xf numFmtId="0" fontId="11" fillId="2" borderId="35" xfId="0" applyFont="1" applyFill="1" applyBorder="1" applyAlignment="1">
      <alignment horizontal="center"/>
    </xf>
    <xf numFmtId="0" fontId="11" fillId="2" borderId="7" xfId="0" applyFont="1" applyFill="1" applyBorder="1" applyAlignment="1">
      <alignment horizontal="center"/>
    </xf>
    <xf numFmtId="0" fontId="11" fillId="2" borderId="36" xfId="0" applyFont="1" applyFill="1" applyBorder="1" applyAlignment="1">
      <alignment horizontal="center"/>
    </xf>
    <xf numFmtId="0" fontId="11" fillId="4" borderId="20" xfId="0" applyFont="1" applyFill="1" applyBorder="1" applyAlignment="1">
      <alignment horizontal="center"/>
    </xf>
    <xf numFmtId="168" fontId="10" fillId="4" borderId="14" xfId="0" applyNumberFormat="1" applyFont="1" applyFill="1" applyBorder="1" applyAlignment="1">
      <alignment horizontal="center"/>
    </xf>
    <xf numFmtId="0" fontId="10" fillId="4" borderId="14" xfId="0" applyFont="1" applyFill="1" applyBorder="1" applyAlignment="1">
      <alignment horizontal="center"/>
    </xf>
    <xf numFmtId="0" fontId="9" fillId="4" borderId="15" xfId="3" applyFill="1" applyBorder="1" applyAlignment="1" applyProtection="1">
      <alignment horizontal="center"/>
    </xf>
    <xf numFmtId="0" fontId="10" fillId="4" borderId="15" xfId="0" applyFont="1" applyFill="1" applyBorder="1" applyAlignment="1">
      <alignment horizontal="center"/>
    </xf>
    <xf numFmtId="0" fontId="1" fillId="2" borderId="0" xfId="0" applyFont="1" applyFill="1" applyBorder="1" applyAlignment="1">
      <alignment horizontal="right" wrapText="1"/>
    </xf>
    <xf numFmtId="0" fontId="11" fillId="3" borderId="10" xfId="0" applyFont="1" applyFill="1" applyBorder="1" applyAlignment="1">
      <alignment horizontal="center"/>
    </xf>
    <xf numFmtId="0" fontId="10" fillId="0" borderId="1" xfId="0" applyFont="1" applyBorder="1" applyAlignment="1"/>
    <xf numFmtId="0" fontId="10" fillId="0" borderId="17" xfId="0" applyFont="1" applyBorder="1" applyAlignment="1"/>
    <xf numFmtId="0" fontId="11" fillId="2" borderId="11" xfId="0" applyFont="1" applyFill="1" applyBorder="1" applyAlignment="1">
      <alignment horizontal="center"/>
    </xf>
    <xf numFmtId="0" fontId="10" fillId="2" borderId="2" xfId="0" applyFont="1" applyFill="1" applyBorder="1" applyAlignment="1">
      <alignment horizontal="center"/>
    </xf>
    <xf numFmtId="0" fontId="10" fillId="2" borderId="18" xfId="0" applyFont="1" applyFill="1" applyBorder="1" applyAlignment="1">
      <alignment horizontal="center"/>
    </xf>
    <xf numFmtId="0" fontId="2" fillId="2" borderId="0" xfId="0" applyFont="1" applyFill="1" applyAlignment="1">
      <alignment horizontal="left" vertical="center" wrapText="1"/>
    </xf>
    <xf numFmtId="0" fontId="19" fillId="2" borderId="0" xfId="0" applyFont="1" applyFill="1" applyAlignment="1">
      <alignment horizontal="left" vertical="center" wrapText="1"/>
    </xf>
    <xf numFmtId="0" fontId="0" fillId="2" borderId="0" xfId="0" applyFill="1" applyAlignment="1">
      <alignment wrapText="1"/>
    </xf>
    <xf numFmtId="0" fontId="3" fillId="2" borderId="32" xfId="0" applyFont="1" applyFill="1" applyBorder="1" applyAlignment="1">
      <alignment horizontal="left"/>
    </xf>
    <xf numFmtId="0" fontId="10" fillId="4" borderId="12" xfId="0" applyNumberFormat="1" applyFont="1" applyFill="1" applyBorder="1" applyAlignment="1">
      <alignment horizontal="center"/>
    </xf>
    <xf numFmtId="0" fontId="10" fillId="2" borderId="0" xfId="0" applyNumberFormat="1" applyFont="1" applyFill="1"/>
    <xf numFmtId="0" fontId="0" fillId="0" borderId="0" xfId="0" applyNumberFormat="1"/>
    <xf numFmtId="168" fontId="35" fillId="8" borderId="46" xfId="0" applyNumberFormat="1" applyFont="1" applyFill="1" applyBorder="1" applyAlignment="1">
      <alignment horizontal="left" vertical="center"/>
    </xf>
    <xf numFmtId="0" fontId="10" fillId="3" borderId="37" xfId="0" applyNumberFormat="1" applyFont="1" applyFill="1" applyBorder="1" applyAlignment="1">
      <alignment horizontal="center"/>
    </xf>
    <xf numFmtId="0" fontId="10" fillId="3" borderId="13" xfId="0" applyNumberFormat="1" applyFont="1" applyFill="1" applyBorder="1" applyAlignment="1">
      <alignment horizont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9525</xdr:colOff>
      <xdr:row>33</xdr:row>
      <xdr:rowOff>31751</xdr:rowOff>
    </xdr:from>
    <xdr:to>
      <xdr:col>9</xdr:col>
      <xdr:colOff>638175</xdr:colOff>
      <xdr:row>44</xdr:row>
      <xdr:rowOff>152401</xdr:rowOff>
    </xdr:to>
    <xdr:sp macro="" textlink="">
      <xdr:nvSpPr>
        <xdr:cNvPr id="2" name="TextBox 1"/>
        <xdr:cNvSpPr txBox="1"/>
      </xdr:nvSpPr>
      <xdr:spPr>
        <a:xfrm>
          <a:off x="190500" y="7404101"/>
          <a:ext cx="8296275" cy="2216150"/>
        </a:xfrm>
        <a:prstGeom prst="rect">
          <a:avLst/>
        </a:prstGeom>
        <a:solidFill>
          <a:srgbClr val="E4E4E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46</xdr:row>
      <xdr:rowOff>1</xdr:rowOff>
    </xdr:from>
    <xdr:to>
      <xdr:col>9</xdr:col>
      <xdr:colOff>638175</xdr:colOff>
      <xdr:row>65</xdr:row>
      <xdr:rowOff>85726</xdr:rowOff>
    </xdr:to>
    <xdr:sp macro="" textlink="">
      <xdr:nvSpPr>
        <xdr:cNvPr id="3" name="TextBox 2"/>
        <xdr:cNvSpPr txBox="1"/>
      </xdr:nvSpPr>
      <xdr:spPr>
        <a:xfrm>
          <a:off x="180975" y="9820276"/>
          <a:ext cx="8305800" cy="3162300"/>
        </a:xfrm>
        <a:prstGeom prst="rect">
          <a:avLst/>
        </a:prstGeom>
        <a:solidFill>
          <a:srgbClr val="E4E4E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8</xdr:col>
      <xdr:colOff>247650</xdr:colOff>
      <xdr:row>15</xdr:row>
      <xdr:rowOff>361950</xdr:rowOff>
    </xdr:from>
    <xdr:to>
      <xdr:col>9</xdr:col>
      <xdr:colOff>552450</xdr:colOff>
      <xdr:row>22</xdr:row>
      <xdr:rowOff>133350</xdr:rowOff>
    </xdr:to>
    <xdr:sp macro="" textlink="">
      <xdr:nvSpPr>
        <xdr:cNvPr id="4" name="TextBox 3"/>
        <xdr:cNvSpPr txBox="1"/>
      </xdr:nvSpPr>
      <xdr:spPr>
        <a:xfrm>
          <a:off x="7172325" y="3676650"/>
          <a:ext cx="1123950"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Note: Expenditure</a:t>
          </a:r>
          <a:r>
            <a:rPr lang="en-US" sz="1100" i="1" baseline="0"/>
            <a:t> amounts do not include any customer or other non-utility costs.</a:t>
          </a:r>
          <a:endParaRPr lang="en-US" sz="1100" i="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180974</xdr:colOff>
      <xdr:row>100</xdr:row>
      <xdr:rowOff>0</xdr:rowOff>
    </xdr:from>
    <xdr:to>
      <xdr:col>14</xdr:col>
      <xdr:colOff>609599</xdr:colOff>
      <xdr:row>112</xdr:row>
      <xdr:rowOff>152400</xdr:rowOff>
    </xdr:to>
    <xdr:sp macro="" textlink="">
      <xdr:nvSpPr>
        <xdr:cNvPr id="2" name="TextBox 1"/>
        <xdr:cNvSpPr txBox="1"/>
      </xdr:nvSpPr>
      <xdr:spPr>
        <a:xfrm>
          <a:off x="180974" y="20335875"/>
          <a:ext cx="11134725" cy="220980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xdr:twoCellAnchor>
  <xdr:twoCellAnchor>
    <xdr:from>
      <xdr:col>0</xdr:col>
      <xdr:colOff>161925</xdr:colOff>
      <xdr:row>115</xdr:row>
      <xdr:rowOff>123825</xdr:rowOff>
    </xdr:from>
    <xdr:to>
      <xdr:col>14</xdr:col>
      <xdr:colOff>647701</xdr:colOff>
      <xdr:row>135</xdr:row>
      <xdr:rowOff>38100</xdr:rowOff>
    </xdr:to>
    <xdr:sp macro="" textlink="">
      <xdr:nvSpPr>
        <xdr:cNvPr id="3" name="TextBox 2"/>
        <xdr:cNvSpPr txBox="1"/>
      </xdr:nvSpPr>
      <xdr:spPr>
        <a:xfrm>
          <a:off x="161925" y="23002875"/>
          <a:ext cx="11191876" cy="23431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xdr:twoCellAnchor>
  <xdr:twoCellAnchor>
    <xdr:from>
      <xdr:col>1</xdr:col>
      <xdr:colOff>19051</xdr:colOff>
      <xdr:row>20</xdr:row>
      <xdr:rowOff>152401</xdr:rowOff>
    </xdr:from>
    <xdr:to>
      <xdr:col>14</xdr:col>
      <xdr:colOff>514350</xdr:colOff>
      <xdr:row>33</xdr:row>
      <xdr:rowOff>66675</xdr:rowOff>
    </xdr:to>
    <xdr:sp macro="" textlink="">
      <xdr:nvSpPr>
        <xdr:cNvPr id="4" name="TextBox 3"/>
        <xdr:cNvSpPr txBox="1"/>
      </xdr:nvSpPr>
      <xdr:spPr>
        <a:xfrm>
          <a:off x="200026" y="4581526"/>
          <a:ext cx="11020424" cy="2466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en-US" sz="1000" b="1">
              <a:solidFill>
                <a:schemeClr val="dk1"/>
              </a:solidFill>
              <a:effectLst/>
              <a:latin typeface="Arial" pitchFamily="34" charset="0"/>
              <a:ea typeface="+mn-ea"/>
              <a:cs typeface="Arial" pitchFamily="34" charset="0"/>
            </a:rPr>
            <a:t>2014 Reporting Year:</a:t>
          </a:r>
          <a:endParaRPr lang="en-US" sz="1000">
            <a:solidFill>
              <a:schemeClr val="dk1"/>
            </a:solidFill>
            <a:effectLst/>
            <a:latin typeface="Arial" pitchFamily="34" charset="0"/>
            <a:ea typeface="+mn-ea"/>
            <a:cs typeface="Arial" pitchFamily="34" charset="0"/>
          </a:endParaRPr>
        </a:p>
        <a:p>
          <a:pPr algn="l">
            <a:lnSpc>
              <a:spcPts val="1200"/>
            </a:lnSpc>
          </a:pPr>
          <a:r>
            <a:rPr lang="en-US" sz="1000">
              <a:solidFill>
                <a:schemeClr val="dk1"/>
              </a:solidFill>
              <a:effectLst/>
              <a:latin typeface="Arial" pitchFamily="34" charset="0"/>
              <a:ea typeface="+mn-ea"/>
              <a:cs typeface="Arial" pitchFamily="34" charset="0"/>
            </a:rPr>
            <a:t>This renewable energy report summarizes the eligible renewables resources and renewable energy credits (RECs) that the utility has acquired by January 1, 2014 for the purpose of meeting its Energy Independence Act (EIA) renewables target for 2014. The actual resources and RECs used to comply with the 2014 EIA target may vary from those reported here. Utilities will report in June of 2016 on the actual results for 2014.</a:t>
          </a:r>
        </a:p>
        <a:p>
          <a:pPr>
            <a:lnSpc>
              <a:spcPts val="1100"/>
            </a:lnSpc>
          </a:pPr>
          <a:endParaRPr lang="en-US" sz="1000" b="1">
            <a:solidFill>
              <a:schemeClr val="dk1"/>
            </a:solidFill>
            <a:effectLst/>
            <a:latin typeface="Arial" pitchFamily="34" charset="0"/>
            <a:ea typeface="+mn-ea"/>
            <a:cs typeface="Arial" pitchFamily="34" charset="0"/>
          </a:endParaRPr>
        </a:p>
        <a:p>
          <a:pPr>
            <a:lnSpc>
              <a:spcPts val="1100"/>
            </a:lnSpc>
          </a:pPr>
          <a:r>
            <a:rPr lang="en-US" sz="1000" b="1">
              <a:solidFill>
                <a:schemeClr val="dk1"/>
              </a:solidFill>
              <a:effectLst/>
              <a:latin typeface="Arial" pitchFamily="34" charset="0"/>
              <a:ea typeface="+mn-ea"/>
              <a:cs typeface="Arial" pitchFamily="34" charset="0"/>
            </a:rPr>
            <a:t>Compliance Methods: </a:t>
          </a: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The EIA provides three compliance methods for utilities:</a:t>
          </a:r>
        </a:p>
        <a:p>
          <a:pPr lvl="0">
            <a:lnSpc>
              <a:spcPts val="1100"/>
            </a:lnSpc>
          </a:pPr>
          <a:r>
            <a:rPr lang="en-US" sz="1000">
              <a:solidFill>
                <a:schemeClr val="dk1"/>
              </a:solidFill>
              <a:effectLst/>
              <a:latin typeface="Arial" pitchFamily="34" charset="0"/>
              <a:ea typeface="+mn-ea"/>
              <a:cs typeface="Arial" pitchFamily="34" charset="0"/>
            </a:rPr>
            <a:t>-- Meet the renewable energy target using any combination of renewable resources and RECs. The target for 2014 is 3% of the utility’s load</a:t>
          </a:r>
        </a:p>
        <a:p>
          <a:pPr lvl="0">
            <a:lnSpc>
              <a:spcPts val="1100"/>
            </a:lnSpc>
          </a:pPr>
          <a:r>
            <a:rPr lang="en-US" sz="1000">
              <a:solidFill>
                <a:schemeClr val="dk1"/>
              </a:solidFill>
              <a:effectLst/>
              <a:latin typeface="Arial" pitchFamily="34" charset="0"/>
              <a:ea typeface="+mn-ea"/>
              <a:cs typeface="Arial" pitchFamily="34" charset="0"/>
            </a:rPr>
            <a:t>-- Invest at least 4% of the utility’s annual revenue requirement in the incremental cost of renewable resources and RECs.</a:t>
          </a:r>
        </a:p>
        <a:p>
          <a:pPr lvl="0">
            <a:lnSpc>
              <a:spcPts val="1200"/>
            </a:lnSpc>
          </a:pPr>
          <a:r>
            <a:rPr lang="en-US" sz="1000">
              <a:solidFill>
                <a:schemeClr val="dk1"/>
              </a:solidFill>
              <a:effectLst/>
              <a:latin typeface="Arial" pitchFamily="34" charset="0"/>
              <a:ea typeface="+mn-ea"/>
              <a:cs typeface="Arial" pitchFamily="34" charset="0"/>
            </a:rPr>
            <a:t>-- Invest at least 1% of its annual revenue requirement in renewable resources and RECs. This option is available</a:t>
          </a:r>
          <a:r>
            <a:rPr lang="en-US" sz="1000" baseline="0">
              <a:solidFill>
                <a:schemeClr val="dk1"/>
              </a:solidFill>
              <a:effectLst/>
              <a:latin typeface="Arial" pitchFamily="34" charset="0"/>
              <a:ea typeface="+mn-ea"/>
              <a:cs typeface="Arial" pitchFamily="34" charset="0"/>
            </a:rPr>
            <a:t> </a:t>
          </a:r>
          <a:r>
            <a:rPr lang="en-US" sz="1000">
              <a:solidFill>
                <a:schemeClr val="dk1"/>
              </a:solidFill>
              <a:effectLst/>
              <a:latin typeface="Arial" pitchFamily="34" charset="0"/>
              <a:ea typeface="+mn-ea"/>
              <a:cs typeface="Arial" pitchFamily="34" charset="0"/>
            </a:rPr>
            <a:t>only to certain utilities that are not growing.</a:t>
          </a:r>
        </a:p>
        <a:p>
          <a:pPr>
            <a:lnSpc>
              <a:spcPts val="1100"/>
            </a:lnSpc>
          </a:pP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All utilities must report the renewable resources and RECs acquired for the 2014 target year. Utilities that elect to use a compliance method based on renewable investments must provide additional information demonstrating compliance with that method. </a:t>
          </a:r>
        </a:p>
        <a:p>
          <a:pPr>
            <a:lnSpc>
              <a:spcPts val="1200"/>
            </a:lnSpc>
          </a:pPr>
          <a:endParaRPr lang="en-US" sz="1000" i="1">
            <a:solidFill>
              <a:schemeClr val="dk1"/>
            </a:solidFill>
            <a:effectLst/>
            <a:latin typeface="Arial" pitchFamily="34" charset="0"/>
            <a:ea typeface="+mn-ea"/>
            <a:cs typeface="Arial" pitchFamily="34" charset="0"/>
          </a:endParaRPr>
        </a:p>
        <a:p>
          <a:pPr>
            <a:lnSpc>
              <a:spcPts val="1200"/>
            </a:lnSpc>
          </a:pPr>
          <a:r>
            <a:rPr lang="en-US" sz="1000" i="1">
              <a:solidFill>
                <a:schemeClr val="dk1"/>
              </a:solidFill>
              <a:effectLst/>
              <a:latin typeface="Arial" pitchFamily="34" charset="0"/>
              <a:ea typeface="+mn-ea"/>
              <a:cs typeface="Arial" pitchFamily="34" charset="0"/>
            </a:rPr>
            <a:t>NOTE: This is a general explanation of the renewable energy requirements of the Energy Independence Act, intended to help members of the public understand the information reported by the utility. Consult Chapter 19.285 RCW and Chapter 194-37 WAC for details.</a:t>
          </a:r>
          <a:endParaRPr lang="en-US" sz="1000">
            <a:solidFill>
              <a:schemeClr val="dk1"/>
            </a:solidFill>
            <a:effectLst/>
            <a:latin typeface="Arial" pitchFamily="34" charset="0"/>
            <a:ea typeface="+mn-ea"/>
            <a:cs typeface="Arial" pitchFamily="34" charset="0"/>
          </a:endParaRPr>
        </a:p>
        <a:p>
          <a:pPr>
            <a:lnSpc>
              <a:spcPts val="1000"/>
            </a:lnSpc>
          </a:pPr>
          <a:r>
            <a:rPr lang="en-US" sz="1000">
              <a:effectLst/>
              <a:latin typeface="Arial" pitchFamily="34" charset="0"/>
              <a:cs typeface="Arial" pitchFamily="34" charset="0"/>
            </a:rPr>
            <a:t/>
          </a:r>
          <a:br>
            <a:rPr lang="en-US" sz="1000">
              <a:effectLst/>
              <a:latin typeface="Arial" pitchFamily="34" charset="0"/>
              <a:cs typeface="Arial" pitchFamily="34" charset="0"/>
            </a:rPr>
          </a:br>
          <a:endParaRPr lang="en-US" sz="10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xdr:from>
          <xdr:col>2</xdr:col>
          <xdr:colOff>19050</xdr:colOff>
          <xdr:row>8</xdr:row>
          <xdr:rowOff>9525</xdr:rowOff>
        </xdr:from>
        <xdr:to>
          <xdr:col>4</xdr:col>
          <xdr:colOff>571500</xdr:colOff>
          <xdr:row>9</xdr:row>
          <xdr:rowOff>19050</xdr:rowOff>
        </xdr:to>
        <xdr:sp macro="" textlink="">
          <xdr:nvSpPr>
            <xdr:cNvPr id="5448" name="Check Box 328" hidden="1">
              <a:extLst>
                <a:ext uri="{63B3BB69-23CF-44E3-9099-C40C66FF867C}">
                  <a14:compatExt spid="_x0000_s54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RPS Target [RCW 19.285.040(2)(a)]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9</xdr:row>
          <xdr:rowOff>28575</xdr:rowOff>
        </xdr:from>
        <xdr:to>
          <xdr:col>5</xdr:col>
          <xdr:colOff>0</xdr:colOff>
          <xdr:row>10</xdr:row>
          <xdr:rowOff>28575</xdr:rowOff>
        </xdr:to>
        <xdr:sp macro="" textlink="">
          <xdr:nvSpPr>
            <xdr:cNvPr id="5449" name="Check Box 329" hidden="1">
              <a:extLst>
                <a:ext uri="{63B3BB69-23CF-44E3-9099-C40C66FF867C}">
                  <a14:compatExt spid="_x0000_s54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Resource Cost [RCW 19.285.050]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10</xdr:row>
          <xdr:rowOff>66675</xdr:rowOff>
        </xdr:from>
        <xdr:to>
          <xdr:col>5</xdr:col>
          <xdr:colOff>114300</xdr:colOff>
          <xdr:row>11</xdr:row>
          <xdr:rowOff>9525</xdr:rowOff>
        </xdr:to>
        <xdr:sp macro="" textlink="">
          <xdr:nvSpPr>
            <xdr:cNvPr id="5450" name="Check Box 330" hidden="1">
              <a:extLst>
                <a:ext uri="{63B3BB69-23CF-44E3-9099-C40C66FF867C}">
                  <a14:compatExt spid="_x0000_s54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Load Growth [RCW 19.285.040(2)(d)]</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ommerce.wa.gov/Documents/EIA_2014%20ReportWorkbook_DRAFT%203-27-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servation Report"/>
      <sheetName val="Renewables Report"/>
    </sheetNames>
    <sheetDataSet>
      <sheetData sheetId="0" refreshError="1"/>
      <sheetData sheetId="1">
        <row r="3">
          <cell r="C3" t="str">
            <v>Utility Name</v>
          </cell>
        </row>
        <row r="29">
          <cell r="D29">
            <v>0</v>
          </cell>
          <cell r="G29">
            <v>0</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66"/>
  <sheetViews>
    <sheetView workbookViewId="0"/>
  </sheetViews>
  <sheetFormatPr defaultRowHeight="15" x14ac:dyDescent="0.25"/>
  <cols>
    <col min="1" max="1" width="135.140625" customWidth="1"/>
    <col min="14" max="14" width="11.7109375" customWidth="1"/>
  </cols>
  <sheetData>
    <row r="1" spans="1:14" ht="18.75" x14ac:dyDescent="0.25">
      <c r="A1" s="127" t="s">
        <v>178</v>
      </c>
    </row>
    <row r="2" spans="1:14" x14ac:dyDescent="0.25">
      <c r="A2" s="187" t="s">
        <v>219</v>
      </c>
    </row>
    <row r="3" spans="1:14" x14ac:dyDescent="0.25">
      <c r="A3" s="128"/>
      <c r="N3" s="186"/>
    </row>
    <row r="4" spans="1:14" x14ac:dyDescent="0.25">
      <c r="A4" s="129" t="s">
        <v>179</v>
      </c>
    </row>
    <row r="5" spans="1:14" x14ac:dyDescent="0.25">
      <c r="A5" s="129" t="s">
        <v>180</v>
      </c>
      <c r="N5">
        <f>IF(REN_Load_2012+REN_Load_2013&gt;0,AVERAGE(REN_Load_2012,REN_Load_2013),0)</f>
        <v>0</v>
      </c>
    </row>
    <row r="6" spans="1:14" x14ac:dyDescent="0.25">
      <c r="A6" s="130" t="s">
        <v>181</v>
      </c>
    </row>
    <row r="7" spans="1:14" x14ac:dyDescent="0.25">
      <c r="A7" s="128"/>
    </row>
    <row r="8" spans="1:14" ht="28.5" x14ac:dyDescent="0.25">
      <c r="A8" s="131" t="s">
        <v>182</v>
      </c>
    </row>
    <row r="9" spans="1:14" ht="28.5" x14ac:dyDescent="0.25">
      <c r="A9" s="131" t="s">
        <v>183</v>
      </c>
    </row>
    <row r="10" spans="1:14" x14ac:dyDescent="0.25">
      <c r="A10" s="131"/>
    </row>
    <row r="11" spans="1:14" x14ac:dyDescent="0.25">
      <c r="A11" s="132" t="s">
        <v>184</v>
      </c>
    </row>
    <row r="12" spans="1:14" x14ac:dyDescent="0.25">
      <c r="A12" s="128"/>
    </row>
    <row r="13" spans="1:14" ht="72.75" x14ac:dyDescent="0.25">
      <c r="A13" s="133" t="s">
        <v>185</v>
      </c>
    </row>
    <row r="14" spans="1:14" x14ac:dyDescent="0.25">
      <c r="A14" s="128"/>
    </row>
    <row r="15" spans="1:14" ht="29.25" x14ac:dyDescent="0.25">
      <c r="A15" s="130" t="s">
        <v>186</v>
      </c>
    </row>
    <row r="16" spans="1:14" x14ac:dyDescent="0.25">
      <c r="A16" s="133"/>
    </row>
    <row r="17" spans="1:1" x14ac:dyDescent="0.25">
      <c r="A17" s="128"/>
    </row>
    <row r="18" spans="1:1" ht="18.75" x14ac:dyDescent="0.25">
      <c r="A18" s="134" t="s">
        <v>187</v>
      </c>
    </row>
    <row r="19" spans="1:1" x14ac:dyDescent="0.25">
      <c r="A19" s="129" t="s">
        <v>188</v>
      </c>
    </row>
    <row r="20" spans="1:1" ht="28.5" x14ac:dyDescent="0.25">
      <c r="A20" s="135" t="s">
        <v>189</v>
      </c>
    </row>
    <row r="21" spans="1:1" x14ac:dyDescent="0.25">
      <c r="A21" s="136" t="s">
        <v>190</v>
      </c>
    </row>
    <row r="22" spans="1:1" x14ac:dyDescent="0.25">
      <c r="A22" s="128"/>
    </row>
    <row r="23" spans="1:1" x14ac:dyDescent="0.25">
      <c r="A23" s="137" t="s">
        <v>191</v>
      </c>
    </row>
    <row r="24" spans="1:1" ht="29.25" x14ac:dyDescent="0.25">
      <c r="A24" s="138" t="s">
        <v>192</v>
      </c>
    </row>
    <row r="25" spans="1:1" x14ac:dyDescent="0.25">
      <c r="A25" s="139" t="s">
        <v>193</v>
      </c>
    </row>
    <row r="26" spans="1:1" x14ac:dyDescent="0.25">
      <c r="A26" s="128"/>
    </row>
    <row r="27" spans="1:1" ht="43.5" x14ac:dyDescent="0.25">
      <c r="A27" s="129" t="s">
        <v>194</v>
      </c>
    </row>
    <row r="28" spans="1:1" x14ac:dyDescent="0.25">
      <c r="A28" s="140"/>
    </row>
    <row r="29" spans="1:1" ht="42.75" x14ac:dyDescent="0.25">
      <c r="A29" s="133" t="s">
        <v>195</v>
      </c>
    </row>
    <row r="30" spans="1:1" x14ac:dyDescent="0.25">
      <c r="A30" s="128"/>
    </row>
    <row r="31" spans="1:1" ht="43.5" x14ac:dyDescent="0.25">
      <c r="A31" s="130" t="s">
        <v>196</v>
      </c>
    </row>
    <row r="32" spans="1:1" x14ac:dyDescent="0.25">
      <c r="A32" s="128"/>
    </row>
    <row r="33" spans="1:1" ht="57.75" x14ac:dyDescent="0.25">
      <c r="A33" s="129" t="s">
        <v>197</v>
      </c>
    </row>
    <row r="34" spans="1:1" x14ac:dyDescent="0.25">
      <c r="A34" s="131"/>
    </row>
    <row r="35" spans="1:1" ht="28.5" x14ac:dyDescent="0.25">
      <c r="A35" s="131" t="s">
        <v>198</v>
      </c>
    </row>
    <row r="36" spans="1:1" x14ac:dyDescent="0.25">
      <c r="A36" s="138" t="s">
        <v>199</v>
      </c>
    </row>
    <row r="37" spans="1:1" x14ac:dyDescent="0.25">
      <c r="A37" s="138" t="s">
        <v>200</v>
      </c>
    </row>
    <row r="38" spans="1:1" x14ac:dyDescent="0.25">
      <c r="A38" s="141" t="s">
        <v>201</v>
      </c>
    </row>
    <row r="39" spans="1:1" x14ac:dyDescent="0.25">
      <c r="A39" s="128"/>
    </row>
    <row r="40" spans="1:1" ht="29.25" x14ac:dyDescent="0.25">
      <c r="A40" s="130" t="s">
        <v>202</v>
      </c>
    </row>
    <row r="41" spans="1:1" x14ac:dyDescent="0.25">
      <c r="A41" s="128"/>
    </row>
    <row r="42" spans="1:1" ht="18.75" x14ac:dyDescent="0.25">
      <c r="A42" s="134" t="s">
        <v>203</v>
      </c>
    </row>
    <row r="43" spans="1:1" ht="42.75" x14ac:dyDescent="0.25">
      <c r="A43" s="133" t="s">
        <v>204</v>
      </c>
    </row>
    <row r="44" spans="1:1" x14ac:dyDescent="0.25">
      <c r="A44" s="128"/>
    </row>
    <row r="45" spans="1:1" ht="43.5" x14ac:dyDescent="0.25">
      <c r="A45" s="130" t="s">
        <v>205</v>
      </c>
    </row>
    <row r="46" spans="1:1" x14ac:dyDescent="0.25">
      <c r="A46" s="128"/>
    </row>
    <row r="47" spans="1:1" ht="43.5" x14ac:dyDescent="0.25">
      <c r="A47" s="130" t="s">
        <v>206</v>
      </c>
    </row>
    <row r="48" spans="1:1" x14ac:dyDescent="0.25">
      <c r="A48" s="128"/>
    </row>
    <row r="49" spans="1:1" ht="43.5" x14ac:dyDescent="0.25">
      <c r="A49" s="130" t="s">
        <v>207</v>
      </c>
    </row>
    <row r="50" spans="1:1" x14ac:dyDescent="0.25">
      <c r="A50" s="128"/>
    </row>
    <row r="51" spans="1:1" x14ac:dyDescent="0.25">
      <c r="A51" s="129" t="s">
        <v>208</v>
      </c>
    </row>
    <row r="52" spans="1:1" ht="42.75" x14ac:dyDescent="0.25">
      <c r="A52" s="133" t="s">
        <v>209</v>
      </c>
    </row>
    <row r="53" spans="1:1" x14ac:dyDescent="0.25">
      <c r="A53" s="128"/>
    </row>
    <row r="54" spans="1:1" ht="57.75" x14ac:dyDescent="0.25">
      <c r="A54" s="142" t="s">
        <v>210</v>
      </c>
    </row>
    <row r="55" spans="1:1" x14ac:dyDescent="0.25">
      <c r="A55" s="128"/>
    </row>
    <row r="56" spans="1:1" ht="72" x14ac:dyDescent="0.25">
      <c r="A56" s="130" t="s">
        <v>211</v>
      </c>
    </row>
    <row r="57" spans="1:1" x14ac:dyDescent="0.25">
      <c r="A57" s="128"/>
    </row>
    <row r="58" spans="1:1" ht="57.75" x14ac:dyDescent="0.25">
      <c r="A58" s="130" t="s">
        <v>212</v>
      </c>
    </row>
    <row r="59" spans="1:1" x14ac:dyDescent="0.25">
      <c r="A59" s="128"/>
    </row>
    <row r="60" spans="1:1" x14ac:dyDescent="0.25">
      <c r="A60" s="129" t="s">
        <v>213</v>
      </c>
    </row>
    <row r="61" spans="1:1" ht="42.75" x14ac:dyDescent="0.25">
      <c r="A61" s="133" t="s">
        <v>214</v>
      </c>
    </row>
    <row r="62" spans="1:1" x14ac:dyDescent="0.25">
      <c r="A62" s="128"/>
    </row>
    <row r="63" spans="1:1" x14ac:dyDescent="0.25">
      <c r="A63" s="129" t="s">
        <v>215</v>
      </c>
    </row>
    <row r="64" spans="1:1" ht="42.75" x14ac:dyDescent="0.25">
      <c r="A64" s="133" t="s">
        <v>216</v>
      </c>
    </row>
    <row r="65" spans="1:1" x14ac:dyDescent="0.25">
      <c r="A65" s="128"/>
    </row>
    <row r="66" spans="1:1" ht="15.75" thickBot="1" x14ac:dyDescent="0.3">
      <c r="A66" s="143" t="s">
        <v>217</v>
      </c>
    </row>
  </sheetData>
  <pageMargins left="0.7" right="0.7" top="0.75" bottom="0.75" header="0.3" footer="0.3"/>
  <pageSetup scale="9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5"/>
  <sheetViews>
    <sheetView workbookViewId="0">
      <selection activeCell="N16" sqref="N16"/>
    </sheetView>
  </sheetViews>
  <sheetFormatPr defaultRowHeight="15" x14ac:dyDescent="0.25"/>
  <cols>
    <col min="1" max="1" width="107" customWidth="1"/>
    <col min="14" max="14" width="11.7109375" customWidth="1"/>
  </cols>
  <sheetData>
    <row r="1" spans="1:14" ht="18.75" x14ac:dyDescent="0.25">
      <c r="A1" s="123" t="s">
        <v>176</v>
      </c>
    </row>
    <row r="2" spans="1:14" ht="18.75" x14ac:dyDescent="0.25">
      <c r="A2" s="124"/>
    </row>
    <row r="3" spans="1:14" ht="57" x14ac:dyDescent="0.25">
      <c r="A3" s="125" t="s">
        <v>218</v>
      </c>
      <c r="N3" s="186"/>
    </row>
    <row r="4" spans="1:14" x14ac:dyDescent="0.25">
      <c r="A4" s="125"/>
    </row>
    <row r="5" spans="1:14" ht="29.25" thickBot="1" x14ac:dyDescent="0.3">
      <c r="A5" s="126" t="s">
        <v>177</v>
      </c>
      <c r="N5">
        <f>IF(REN_Load_2012+REN_Load_2013&gt;0,AVERAGE(REN_Load_2012,REN_Load_2013),0)</f>
        <v>0</v>
      </c>
    </row>
  </sheetData>
  <pageMargins left="0.7" right="0.7" top="0.75" bottom="0.75" header="0.3" footer="0.3"/>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pageSetUpPr fitToPage="1"/>
  </sheetPr>
  <dimension ref="A1:N46"/>
  <sheetViews>
    <sheetView zoomScaleNormal="100" workbookViewId="0">
      <selection activeCell="N16" sqref="N16"/>
    </sheetView>
  </sheetViews>
  <sheetFormatPr defaultColWidth="9.140625" defaultRowHeight="12.75" x14ac:dyDescent="0.2"/>
  <cols>
    <col min="1" max="1" width="3.140625" style="1" customWidth="1"/>
    <col min="2" max="3" width="16.7109375" style="1" customWidth="1"/>
    <col min="4" max="4" width="17.140625" style="1" customWidth="1"/>
    <col min="5" max="5" width="16" style="1" customWidth="1"/>
    <col min="6" max="6" width="4.42578125" style="1" customWidth="1"/>
    <col min="7" max="7" width="14.42578125" style="1" customWidth="1"/>
    <col min="8" max="8" width="15.28515625" style="1" customWidth="1"/>
    <col min="9" max="9" width="12.28515625" style="1" customWidth="1"/>
    <col min="10" max="10" width="11.140625" style="1" customWidth="1"/>
    <col min="11" max="13" width="9.140625" style="1"/>
    <col min="14" max="14" width="11.7109375" style="1" customWidth="1"/>
    <col min="15" max="16384" width="9.140625" style="1"/>
  </cols>
  <sheetData>
    <row r="1" spans="1:14" s="7" customFormat="1" ht="19.5" x14ac:dyDescent="0.4">
      <c r="B1" s="90" t="s">
        <v>77</v>
      </c>
    </row>
    <row r="2" spans="1:14" ht="15" customHeight="1" x14ac:dyDescent="0.2">
      <c r="B2" s="2"/>
    </row>
    <row r="3" spans="1:14" ht="14.25" customHeight="1" thickBot="1" x14ac:dyDescent="0.25">
      <c r="B3" s="3" t="s">
        <v>4</v>
      </c>
      <c r="C3" s="155"/>
      <c r="D3" s="155"/>
      <c r="E3" s="155"/>
      <c r="G3" s="152" t="s">
        <v>85</v>
      </c>
      <c r="H3" s="152"/>
      <c r="I3" s="152"/>
      <c r="J3" s="152"/>
      <c r="N3" s="185"/>
    </row>
    <row r="4" spans="1:14" ht="15" customHeight="1" x14ac:dyDescent="0.2">
      <c r="B4" s="4" t="s">
        <v>84</v>
      </c>
      <c r="C4" s="156"/>
      <c r="D4" s="157"/>
      <c r="E4" s="157"/>
      <c r="F4" s="16"/>
      <c r="H4" s="111" t="s">
        <v>81</v>
      </c>
      <c r="I4" s="110"/>
      <c r="J4" s="111" t="s">
        <v>82</v>
      </c>
    </row>
    <row r="5" spans="1:14" ht="15" customHeight="1" x14ac:dyDescent="0.2">
      <c r="B5" s="5" t="s">
        <v>83</v>
      </c>
      <c r="C5" s="158"/>
      <c r="D5" s="159"/>
      <c r="E5" s="159"/>
      <c r="F5" s="7"/>
      <c r="H5" s="109" t="s">
        <v>80</v>
      </c>
      <c r="J5" s="109" t="s">
        <v>80</v>
      </c>
      <c r="N5" s="1">
        <f>IF(REN_Load_2012+REN_Load_2013&gt;0,AVERAGE(REN_Load_2012,REN_Load_2013),0)</f>
        <v>0</v>
      </c>
    </row>
    <row r="6" spans="1:14" ht="15" customHeight="1" x14ac:dyDescent="0.2">
      <c r="B6" s="5" t="s">
        <v>1</v>
      </c>
      <c r="C6" s="159"/>
      <c r="D6" s="159"/>
      <c r="E6" s="159"/>
      <c r="F6" s="7"/>
      <c r="G6" s="92" t="s">
        <v>66</v>
      </c>
      <c r="H6" s="93">
        <f>CON_Target_2012_2013</f>
        <v>0</v>
      </c>
      <c r="I6" s="92" t="s">
        <v>66</v>
      </c>
      <c r="J6" s="94">
        <f>CON_Target_2014_2015</f>
        <v>0</v>
      </c>
    </row>
    <row r="7" spans="1:14" ht="15" customHeight="1" x14ac:dyDescent="0.2">
      <c r="B7" s="5" t="s">
        <v>2</v>
      </c>
      <c r="C7" s="160"/>
      <c r="D7" s="161"/>
      <c r="E7" s="161"/>
      <c r="F7" s="7"/>
      <c r="G7" s="92" t="s">
        <v>67</v>
      </c>
      <c r="H7" s="95">
        <f>CON_2012_MWH+CON_2013_MWH</f>
        <v>0</v>
      </c>
    </row>
    <row r="8" spans="1:14" ht="15" customHeight="1" thickBot="1" x14ac:dyDescent="0.25">
      <c r="B8" s="5"/>
      <c r="C8" s="91"/>
      <c r="D8" s="7"/>
      <c r="E8" s="7"/>
      <c r="F8" s="7"/>
      <c r="G8" s="92" t="s">
        <v>68</v>
      </c>
      <c r="H8" s="96">
        <f>H6-H7</f>
        <v>0</v>
      </c>
    </row>
    <row r="9" spans="1:14" s="7" customFormat="1" ht="13.5" thickTop="1" x14ac:dyDescent="0.2">
      <c r="B9" s="147" t="s">
        <v>69</v>
      </c>
      <c r="C9" s="147"/>
      <c r="D9" s="147"/>
      <c r="E9" s="147"/>
      <c r="F9" s="148"/>
    </row>
    <row r="10" spans="1:14" s="7" customFormat="1" x14ac:dyDescent="0.2">
      <c r="B10" s="149" t="s">
        <v>36</v>
      </c>
      <c r="C10" s="150"/>
      <c r="D10" s="150" t="s">
        <v>72</v>
      </c>
      <c r="E10" s="150"/>
    </row>
    <row r="11" spans="1:14" ht="52.5" customHeight="1" x14ac:dyDescent="0.2">
      <c r="B11" s="97" t="s">
        <v>75</v>
      </c>
      <c r="C11" s="17" t="s">
        <v>51</v>
      </c>
      <c r="D11" s="17" t="s">
        <v>74</v>
      </c>
      <c r="E11" s="98" t="s">
        <v>73</v>
      </c>
    </row>
    <row r="12" spans="1:14" ht="15" customHeight="1" x14ac:dyDescent="0.2">
      <c r="B12" s="99"/>
      <c r="C12" s="100"/>
      <c r="D12" s="100"/>
      <c r="E12" s="101"/>
    </row>
    <row r="13" spans="1:14" ht="15" customHeight="1" thickBot="1" x14ac:dyDescent="0.25">
      <c r="B13" s="7"/>
      <c r="C13" s="7"/>
      <c r="D13" s="7"/>
      <c r="E13" s="7"/>
      <c r="F13" s="7"/>
      <c r="G13" s="7"/>
      <c r="H13" s="7"/>
    </row>
    <row r="14" spans="1:14" ht="13.5" thickTop="1" x14ac:dyDescent="0.2">
      <c r="B14" s="151" t="s">
        <v>3</v>
      </c>
      <c r="C14" s="151"/>
      <c r="D14" s="151"/>
      <c r="E14" s="151"/>
      <c r="F14" s="151"/>
      <c r="G14" s="151"/>
      <c r="H14" s="151"/>
    </row>
    <row r="15" spans="1:14" ht="15" customHeight="1" x14ac:dyDescent="0.2">
      <c r="A15" s="7"/>
      <c r="B15" s="18"/>
      <c r="D15" s="150" t="s">
        <v>49</v>
      </c>
      <c r="E15" s="150"/>
      <c r="G15" s="150" t="s">
        <v>71</v>
      </c>
      <c r="H15" s="150"/>
    </row>
    <row r="16" spans="1:14" ht="30.75" customHeight="1" x14ac:dyDescent="0.2">
      <c r="A16" s="7"/>
      <c r="C16" s="19" t="s">
        <v>43</v>
      </c>
      <c r="D16" s="17" t="s">
        <v>7</v>
      </c>
      <c r="E16" s="17" t="s">
        <v>8</v>
      </c>
      <c r="G16" s="17" t="s">
        <v>7</v>
      </c>
      <c r="H16" s="17" t="s">
        <v>8</v>
      </c>
    </row>
    <row r="17" spans="1:8" ht="15" customHeight="1" x14ac:dyDescent="0.2">
      <c r="A17" s="7"/>
      <c r="C17" s="35" t="s">
        <v>9</v>
      </c>
      <c r="D17" s="102"/>
      <c r="E17" s="114"/>
      <c r="G17" s="102"/>
      <c r="H17" s="114"/>
    </row>
    <row r="18" spans="1:8" ht="15" customHeight="1" x14ac:dyDescent="0.2">
      <c r="A18" s="7"/>
      <c r="C18" s="35" t="s">
        <v>10</v>
      </c>
      <c r="D18" s="102"/>
      <c r="E18" s="114"/>
      <c r="G18" s="102"/>
      <c r="H18" s="114"/>
    </row>
    <row r="19" spans="1:8" ht="15" customHeight="1" x14ac:dyDescent="0.2">
      <c r="A19" s="7"/>
      <c r="C19" s="35" t="s">
        <v>11</v>
      </c>
      <c r="D19" s="102"/>
      <c r="E19" s="114"/>
      <c r="G19" s="102"/>
      <c r="H19" s="114"/>
    </row>
    <row r="20" spans="1:8" ht="15" customHeight="1" x14ac:dyDescent="0.2">
      <c r="A20" s="7"/>
      <c r="C20" s="35" t="s">
        <v>12</v>
      </c>
      <c r="D20" s="102"/>
      <c r="E20" s="114"/>
      <c r="G20" s="102"/>
      <c r="H20" s="114"/>
    </row>
    <row r="21" spans="1:8" ht="15" customHeight="1" x14ac:dyDescent="0.2">
      <c r="A21" s="7"/>
      <c r="C21" s="35" t="s">
        <v>38</v>
      </c>
      <c r="D21" s="102"/>
      <c r="E21" s="114"/>
      <c r="G21" s="102"/>
      <c r="H21" s="114"/>
    </row>
    <row r="22" spans="1:8" ht="15" customHeight="1" x14ac:dyDescent="0.2">
      <c r="A22" s="7"/>
      <c r="C22" s="36" t="s">
        <v>39</v>
      </c>
      <c r="D22" s="102"/>
      <c r="E22" s="114"/>
      <c r="G22" s="102"/>
      <c r="H22" s="114"/>
    </row>
    <row r="23" spans="1:8" ht="15" customHeight="1" x14ac:dyDescent="0.2">
      <c r="A23" s="7"/>
      <c r="C23" s="36" t="s">
        <v>5</v>
      </c>
      <c r="D23" s="103"/>
      <c r="E23" s="114"/>
      <c r="G23" s="103"/>
      <c r="H23" s="114"/>
    </row>
    <row r="24" spans="1:8" ht="15" customHeight="1" x14ac:dyDescent="0.2">
      <c r="A24" s="7"/>
      <c r="C24" s="104"/>
      <c r="D24" s="103"/>
      <c r="E24" s="114"/>
      <c r="G24" s="103"/>
      <c r="H24" s="114"/>
    </row>
    <row r="25" spans="1:8" ht="15" customHeight="1" x14ac:dyDescent="0.2">
      <c r="A25" s="7"/>
      <c r="C25" s="104"/>
      <c r="D25" s="103"/>
      <c r="E25" s="114"/>
      <c r="G25" s="103"/>
      <c r="H25" s="114"/>
    </row>
    <row r="26" spans="1:8" ht="30.75" customHeight="1" x14ac:dyDescent="0.2">
      <c r="A26" s="7"/>
      <c r="B26" s="153" t="s">
        <v>70</v>
      </c>
      <c r="C26" s="154"/>
      <c r="E26" s="115"/>
      <c r="H26" s="115"/>
    </row>
    <row r="27" spans="1:8" ht="15" customHeight="1" x14ac:dyDescent="0.2">
      <c r="A27" s="7"/>
      <c r="C27" s="105"/>
      <c r="D27" s="112"/>
      <c r="E27" s="114"/>
      <c r="G27" s="112"/>
      <c r="H27" s="114"/>
    </row>
    <row r="28" spans="1:8" ht="15" customHeight="1" x14ac:dyDescent="0.2">
      <c r="A28" s="7"/>
      <c r="C28" s="105"/>
      <c r="D28" s="113"/>
      <c r="E28" s="114"/>
      <c r="G28" s="113"/>
      <c r="H28" s="114"/>
    </row>
    <row r="29" spans="1:8" ht="15" customHeight="1" x14ac:dyDescent="0.2">
      <c r="C29" s="37" t="s">
        <v>6</v>
      </c>
      <c r="D29" s="34">
        <f>SUM(D17:D25)</f>
        <v>0</v>
      </c>
      <c r="E29" s="116">
        <f>SUM(E17:E28)</f>
        <v>0</v>
      </c>
      <c r="G29" s="34">
        <f>SUM(G17:G25)</f>
        <v>0</v>
      </c>
      <c r="H29" s="116">
        <f>SUM(H17:H28)</f>
        <v>0</v>
      </c>
    </row>
    <row r="30" spans="1:8" ht="15" customHeight="1" x14ac:dyDescent="0.2">
      <c r="B30" s="20"/>
      <c r="C30" s="21"/>
      <c r="D30" s="22"/>
      <c r="E30" s="21"/>
      <c r="F30" s="22"/>
    </row>
    <row r="31" spans="1:8" s="7" customFormat="1" ht="15" customHeight="1" x14ac:dyDescent="0.2">
      <c r="B31" s="3" t="s">
        <v>4</v>
      </c>
      <c r="C31" s="144">
        <f>CON_Utility_Name</f>
        <v>0</v>
      </c>
      <c r="D31" s="144"/>
      <c r="E31" s="144"/>
      <c r="F31" s="144"/>
    </row>
    <row r="32" spans="1:8" s="7" customFormat="1" ht="21" customHeight="1" x14ac:dyDescent="0.2">
      <c r="B32" s="3"/>
      <c r="C32" s="6"/>
      <c r="D32" s="6"/>
      <c r="E32" s="6"/>
      <c r="F32" s="6"/>
    </row>
    <row r="33" spans="2:6" s="23" customFormat="1" x14ac:dyDescent="0.25">
      <c r="B33" s="145" t="s">
        <v>76</v>
      </c>
      <c r="C33" s="146"/>
      <c r="D33" s="146"/>
      <c r="E33" s="146"/>
      <c r="F33" s="146"/>
    </row>
    <row r="34" spans="2:6" ht="15" customHeight="1" x14ac:dyDescent="0.2"/>
    <row r="35" spans="2:6" ht="15" customHeight="1" x14ac:dyDescent="0.2"/>
    <row r="36" spans="2:6" ht="15" customHeight="1" x14ac:dyDescent="0.2"/>
    <row r="37" spans="2:6" ht="15" customHeight="1" x14ac:dyDescent="0.2"/>
    <row r="38" spans="2:6" ht="15" customHeight="1" x14ac:dyDescent="0.2"/>
    <row r="39" spans="2:6" ht="15" customHeight="1" x14ac:dyDescent="0.2"/>
    <row r="40" spans="2:6" ht="15" customHeight="1" x14ac:dyDescent="0.2"/>
    <row r="41" spans="2:6" ht="15" customHeight="1" x14ac:dyDescent="0.2"/>
    <row r="42" spans="2:6" ht="15" customHeight="1" x14ac:dyDescent="0.2"/>
    <row r="43" spans="2:6" ht="15" customHeight="1" x14ac:dyDescent="0.2"/>
    <row r="44" spans="2:6" ht="15" customHeight="1" x14ac:dyDescent="0.2"/>
    <row r="45" spans="2:6" ht="15" customHeight="1" x14ac:dyDescent="0.2"/>
    <row r="46" spans="2:6" x14ac:dyDescent="0.2">
      <c r="B46" s="11" t="s">
        <v>37</v>
      </c>
    </row>
  </sheetData>
  <mergeCells count="16">
    <mergeCell ref="G14:H14"/>
    <mergeCell ref="G3:J3"/>
    <mergeCell ref="G15:H15"/>
    <mergeCell ref="B14:F14"/>
    <mergeCell ref="B26:C26"/>
    <mergeCell ref="D15:E15"/>
    <mergeCell ref="C3:E3"/>
    <mergeCell ref="C4:E4"/>
    <mergeCell ref="C5:E5"/>
    <mergeCell ref="C6:E6"/>
    <mergeCell ref="C7:E7"/>
    <mergeCell ref="C31:F31"/>
    <mergeCell ref="B33:F33"/>
    <mergeCell ref="B9:F9"/>
    <mergeCell ref="B10:C10"/>
    <mergeCell ref="D10:E10"/>
  </mergeCells>
  <pageMargins left="0.7" right="0.7" top="0.75" bottom="0.75" header="0.3" footer="0.3"/>
  <pageSetup scale="96" fitToHeight="0" orientation="landscape" r:id="rId1"/>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pageSetUpPr fitToPage="1"/>
  </sheetPr>
  <dimension ref="A1:AH136"/>
  <sheetViews>
    <sheetView showGridLines="0" tabSelected="1" view="pageBreakPreview" zoomScaleNormal="100" zoomScaleSheetLayoutView="100" workbookViewId="0">
      <selection activeCell="O12" sqref="O12"/>
    </sheetView>
  </sheetViews>
  <sheetFormatPr defaultColWidth="9.140625" defaultRowHeight="12.75" x14ac:dyDescent="0.2"/>
  <cols>
    <col min="1" max="1" width="2.7109375" style="1" customWidth="1"/>
    <col min="2" max="2" width="30.140625" style="1" customWidth="1"/>
    <col min="3" max="4" width="10.28515625" style="1" customWidth="1"/>
    <col min="5" max="13" width="10.7109375" style="1" customWidth="1"/>
    <col min="14" max="14" width="11.7109375" style="1" customWidth="1"/>
    <col min="15" max="15" width="10.7109375" style="1" customWidth="1"/>
    <col min="16" max="16" width="10.5703125" style="1" customWidth="1"/>
    <col min="17" max="17" width="10.7109375" style="1" customWidth="1"/>
    <col min="18" max="16384" width="9.140625" style="1"/>
  </cols>
  <sheetData>
    <row r="1" spans="2:34" s="7" customFormat="1" ht="19.5" x14ac:dyDescent="0.4">
      <c r="B1" s="76" t="s">
        <v>60</v>
      </c>
      <c r="C1" s="76"/>
      <c r="D1" s="76"/>
      <c r="AC1" s="71" t="s">
        <v>52</v>
      </c>
      <c r="AH1" s="68"/>
    </row>
    <row r="2" spans="2:34" ht="14.25" x14ac:dyDescent="0.2">
      <c r="B2" s="28"/>
      <c r="C2" s="28"/>
      <c r="D2" s="28"/>
      <c r="I2" s="162" t="s">
        <v>48</v>
      </c>
      <c r="J2" s="163"/>
      <c r="K2" s="163"/>
      <c r="L2" s="163"/>
      <c r="M2" s="163"/>
      <c r="N2" s="164"/>
      <c r="AC2" s="72" t="s">
        <v>53</v>
      </c>
      <c r="AH2" s="66"/>
    </row>
    <row r="3" spans="2:34" ht="15" customHeight="1" x14ac:dyDescent="0.2">
      <c r="B3" s="3" t="s">
        <v>4</v>
      </c>
      <c r="C3" s="168"/>
      <c r="D3" s="168"/>
      <c r="E3" s="168"/>
      <c r="I3" s="85"/>
      <c r="J3" s="7"/>
      <c r="K3" s="7"/>
      <c r="L3" s="7"/>
      <c r="M3" s="84" t="s">
        <v>44</v>
      </c>
      <c r="N3" s="184"/>
      <c r="AC3" s="72" t="s">
        <v>54</v>
      </c>
      <c r="AH3" s="66"/>
    </row>
    <row r="4" spans="2:34" ht="15" customHeight="1" thickBot="1" x14ac:dyDescent="0.25">
      <c r="B4" s="4" t="s">
        <v>84</v>
      </c>
      <c r="C4" s="169"/>
      <c r="D4" s="169"/>
      <c r="E4" s="169"/>
      <c r="I4" s="85"/>
      <c r="J4" s="7"/>
      <c r="K4" s="7"/>
      <c r="L4" s="7"/>
      <c r="M4" s="84" t="s">
        <v>57</v>
      </c>
      <c r="N4" s="108"/>
      <c r="AC4" s="72" t="s">
        <v>55</v>
      </c>
      <c r="AH4" s="67"/>
    </row>
    <row r="5" spans="2:34" ht="15" customHeight="1" x14ac:dyDescent="0.2">
      <c r="B5" s="5" t="s">
        <v>0</v>
      </c>
      <c r="C5" s="170"/>
      <c r="D5" s="170"/>
      <c r="E5" s="170"/>
      <c r="I5" s="85"/>
      <c r="J5" s="7"/>
      <c r="K5" s="7"/>
      <c r="L5" s="7"/>
      <c r="M5" s="84" t="s">
        <v>58</v>
      </c>
      <c r="N5" s="188">
        <f>IF(REN_Load_2012+REN_Load_2013&gt;0,AVERAGE(REN_Load_2012,REN_Load_2013),0)</f>
        <v>0</v>
      </c>
    </row>
    <row r="6" spans="2:34" ht="15" customHeight="1" x14ac:dyDescent="0.2">
      <c r="B6" s="5" t="s">
        <v>1</v>
      </c>
      <c r="C6" s="170"/>
      <c r="D6" s="170"/>
      <c r="E6" s="170"/>
      <c r="I6" s="85"/>
      <c r="J6" s="7"/>
      <c r="K6" s="7"/>
      <c r="L6" s="7"/>
      <c r="M6" s="84" t="s">
        <v>59</v>
      </c>
      <c r="N6" s="86">
        <v>0.03</v>
      </c>
    </row>
    <row r="7" spans="2:34" ht="15" customHeight="1" x14ac:dyDescent="0.2">
      <c r="B7" s="5" t="s">
        <v>2</v>
      </c>
      <c r="C7" s="171"/>
      <c r="D7" s="172"/>
      <c r="E7" s="172"/>
      <c r="I7" s="107"/>
      <c r="J7" s="7"/>
      <c r="K7" s="7"/>
      <c r="L7" s="7"/>
      <c r="M7" s="84" t="s">
        <v>65</v>
      </c>
      <c r="N7" s="188">
        <f>N5*N6</f>
        <v>0</v>
      </c>
    </row>
    <row r="8" spans="2:34" ht="15" customHeight="1" x14ac:dyDescent="0.2">
      <c r="B8" s="5"/>
      <c r="C8" s="5"/>
      <c r="D8" s="5"/>
      <c r="E8" s="65"/>
      <c r="I8" s="87"/>
      <c r="J8" s="88"/>
      <c r="K8" s="88"/>
      <c r="L8" s="88"/>
      <c r="M8" s="89" t="s">
        <v>56</v>
      </c>
      <c r="N8" s="189">
        <f>SUM(C20:M20)</f>
        <v>0</v>
      </c>
    </row>
    <row r="9" spans="2:34" ht="15" customHeight="1" x14ac:dyDescent="0.2">
      <c r="B9" s="3" t="s">
        <v>61</v>
      </c>
      <c r="C9" s="77"/>
      <c r="D9" s="77"/>
    </row>
    <row r="10" spans="2:34" ht="15" customHeight="1" x14ac:dyDescent="0.2">
      <c r="C10" s="28"/>
      <c r="D10" s="28"/>
      <c r="G10" s="165" t="s">
        <v>168</v>
      </c>
      <c r="H10" s="166"/>
      <c r="I10" s="166"/>
      <c r="J10" s="166"/>
      <c r="K10" s="166"/>
      <c r="L10" s="166"/>
      <c r="M10" s="166"/>
      <c r="N10" s="167"/>
    </row>
    <row r="11" spans="2:34" s="69" customFormat="1" ht="14.25" customHeight="1" x14ac:dyDescent="0.25">
      <c r="B11" s="1"/>
      <c r="C11" s="70"/>
      <c r="D11" s="70"/>
      <c r="G11" s="85" t="s">
        <v>167</v>
      </c>
      <c r="H11" s="119"/>
      <c r="I11" s="119"/>
      <c r="J11" s="119"/>
      <c r="K11" s="119"/>
      <c r="L11" s="119"/>
      <c r="M11" s="7"/>
      <c r="N11" s="121"/>
    </row>
    <row r="12" spans="2:34" x14ac:dyDescent="0.2">
      <c r="C12" s="28"/>
      <c r="D12" s="28"/>
      <c r="G12" s="85" t="s">
        <v>175</v>
      </c>
      <c r="H12" s="117"/>
      <c r="I12" s="117"/>
      <c r="J12" s="117"/>
      <c r="K12" s="117"/>
      <c r="L12" s="7"/>
      <c r="M12" s="7"/>
      <c r="N12" s="121"/>
    </row>
    <row r="13" spans="2:34" x14ac:dyDescent="0.2">
      <c r="G13" s="120" t="s">
        <v>169</v>
      </c>
      <c r="H13" s="118"/>
      <c r="I13" s="118"/>
      <c r="J13" s="118"/>
      <c r="K13" s="118"/>
      <c r="L13" s="88"/>
      <c r="M13" s="88"/>
      <c r="N13" s="122" t="str">
        <f>IF(REN_RetailRevenueRequirement_2014&gt;0,REN_Expenditure_Amount_2014/REN_RetailRevenueRequirement_2014,"")</f>
        <v/>
      </c>
    </row>
    <row r="14" spans="2:34" ht="17.45" customHeight="1" x14ac:dyDescent="0.2">
      <c r="I14" s="173"/>
      <c r="J14" s="173"/>
      <c r="K14" s="173"/>
      <c r="L14" s="173"/>
      <c r="M14" s="173"/>
      <c r="N14" s="62"/>
      <c r="O14" s="24"/>
      <c r="P14" s="24"/>
    </row>
    <row r="15" spans="2:34" ht="16.899999999999999" customHeight="1" x14ac:dyDescent="0.2">
      <c r="B15" s="5"/>
      <c r="C15" s="33" t="s">
        <v>14</v>
      </c>
      <c r="D15" s="31" t="s">
        <v>15</v>
      </c>
      <c r="E15" s="31" t="s">
        <v>16</v>
      </c>
      <c r="F15" s="31" t="s">
        <v>17</v>
      </c>
      <c r="G15" s="31" t="s">
        <v>18</v>
      </c>
      <c r="H15" s="31" t="s">
        <v>19</v>
      </c>
      <c r="I15" s="31" t="s">
        <v>20</v>
      </c>
      <c r="J15" s="31" t="s">
        <v>21</v>
      </c>
      <c r="K15" s="32" t="s">
        <v>22</v>
      </c>
      <c r="L15" s="32" t="s">
        <v>86</v>
      </c>
      <c r="M15" s="32" t="s">
        <v>87</v>
      </c>
      <c r="N15" s="62"/>
      <c r="O15" s="24"/>
      <c r="P15" s="24"/>
    </row>
    <row r="16" spans="2:34" ht="21.75" customHeight="1" x14ac:dyDescent="0.2">
      <c r="B16" s="10"/>
      <c r="C16" s="27" t="s">
        <v>23</v>
      </c>
      <c r="D16" s="27" t="s">
        <v>24</v>
      </c>
      <c r="E16" s="27" t="s">
        <v>25</v>
      </c>
      <c r="F16" s="27" t="s">
        <v>26</v>
      </c>
      <c r="G16" s="27" t="s">
        <v>27</v>
      </c>
      <c r="H16" s="27" t="s">
        <v>42</v>
      </c>
      <c r="I16" s="27" t="s">
        <v>28</v>
      </c>
      <c r="J16" s="27" t="s">
        <v>29</v>
      </c>
      <c r="K16" s="27" t="s">
        <v>30</v>
      </c>
      <c r="L16" s="27" t="s">
        <v>34</v>
      </c>
      <c r="M16" s="27" t="s">
        <v>31</v>
      </c>
      <c r="N16" s="62"/>
      <c r="O16" s="24"/>
      <c r="P16" s="24"/>
    </row>
    <row r="17" spans="2:34" ht="18" customHeight="1" x14ac:dyDescent="0.2">
      <c r="B17" s="5"/>
      <c r="C17" s="25" t="s">
        <v>7</v>
      </c>
      <c r="D17" s="25" t="s">
        <v>7</v>
      </c>
      <c r="E17" s="25" t="s">
        <v>7</v>
      </c>
      <c r="F17" s="25" t="s">
        <v>7</v>
      </c>
      <c r="G17" s="25" t="s">
        <v>7</v>
      </c>
      <c r="H17" s="25" t="s">
        <v>7</v>
      </c>
      <c r="I17" s="25" t="s">
        <v>7</v>
      </c>
      <c r="J17" s="25" t="s">
        <v>7</v>
      </c>
      <c r="K17" s="25" t="s">
        <v>7</v>
      </c>
      <c r="L17" s="25" t="s">
        <v>64</v>
      </c>
      <c r="M17" s="25" t="s">
        <v>64</v>
      </c>
      <c r="N17" s="62"/>
      <c r="O17" s="24"/>
      <c r="P17" s="24"/>
    </row>
    <row r="18" spans="2:34" ht="15" customHeight="1" x14ac:dyDescent="0.2">
      <c r="B18" s="4" t="s">
        <v>45</v>
      </c>
      <c r="C18" s="12">
        <f t="shared" ref="C18:L18" si="0">SUM(E44:E64)</f>
        <v>0</v>
      </c>
      <c r="D18" s="12">
        <f t="shared" si="0"/>
        <v>0</v>
      </c>
      <c r="E18" s="12">
        <f t="shared" si="0"/>
        <v>0</v>
      </c>
      <c r="F18" s="12">
        <f t="shared" si="0"/>
        <v>0</v>
      </c>
      <c r="G18" s="12">
        <f t="shared" si="0"/>
        <v>0</v>
      </c>
      <c r="H18" s="12">
        <f t="shared" si="0"/>
        <v>0</v>
      </c>
      <c r="I18" s="12">
        <f t="shared" si="0"/>
        <v>0</v>
      </c>
      <c r="J18" s="12">
        <f t="shared" si="0"/>
        <v>0</v>
      </c>
      <c r="K18" s="12">
        <f t="shared" si="0"/>
        <v>0</v>
      </c>
      <c r="L18" s="12">
        <f t="shared" si="0"/>
        <v>0</v>
      </c>
      <c r="M18" s="106"/>
      <c r="N18" s="63"/>
      <c r="O18" s="74"/>
      <c r="P18" s="74"/>
    </row>
    <row r="19" spans="2:34" ht="16.5" customHeight="1" x14ac:dyDescent="0.2">
      <c r="B19" s="4" t="s">
        <v>46</v>
      </c>
      <c r="C19" s="106"/>
      <c r="D19" s="13">
        <f t="shared" ref="D19:M19" si="1">SUM(F72:F96)</f>
        <v>0</v>
      </c>
      <c r="E19" s="13">
        <f t="shared" si="1"/>
        <v>0</v>
      </c>
      <c r="F19" s="13">
        <f t="shared" si="1"/>
        <v>0</v>
      </c>
      <c r="G19" s="13">
        <f t="shared" si="1"/>
        <v>0</v>
      </c>
      <c r="H19" s="13">
        <f t="shared" si="1"/>
        <v>0</v>
      </c>
      <c r="I19" s="13">
        <f t="shared" si="1"/>
        <v>0</v>
      </c>
      <c r="J19" s="13">
        <f t="shared" si="1"/>
        <v>0</v>
      </c>
      <c r="K19" s="13">
        <f t="shared" si="1"/>
        <v>0</v>
      </c>
      <c r="L19" s="13">
        <f t="shared" si="1"/>
        <v>0</v>
      </c>
      <c r="M19" s="13">
        <f t="shared" si="1"/>
        <v>0</v>
      </c>
      <c r="N19" s="64"/>
      <c r="O19" s="24"/>
      <c r="P19" s="24"/>
    </row>
    <row r="20" spans="2:34" ht="16.5" customHeight="1" x14ac:dyDescent="0.2">
      <c r="B20" s="5" t="s">
        <v>47</v>
      </c>
      <c r="C20" s="14">
        <f t="shared" ref="C20:L20" si="2">C18+C19</f>
        <v>0</v>
      </c>
      <c r="D20" s="14">
        <f t="shared" si="2"/>
        <v>0</v>
      </c>
      <c r="E20" s="14">
        <f t="shared" si="2"/>
        <v>0</v>
      </c>
      <c r="F20" s="14">
        <f t="shared" si="2"/>
        <v>0</v>
      </c>
      <c r="G20" s="14">
        <f t="shared" si="2"/>
        <v>0</v>
      </c>
      <c r="H20" s="14">
        <f t="shared" si="2"/>
        <v>0</v>
      </c>
      <c r="I20" s="14">
        <f t="shared" si="2"/>
        <v>0</v>
      </c>
      <c r="J20" s="14">
        <f t="shared" si="2"/>
        <v>0</v>
      </c>
      <c r="K20" s="14">
        <f t="shared" si="2"/>
        <v>0</v>
      </c>
      <c r="L20" s="14">
        <f t="shared" si="2"/>
        <v>0</v>
      </c>
      <c r="M20" s="13">
        <f>M19</f>
        <v>0</v>
      </c>
      <c r="N20" s="64"/>
      <c r="O20" s="24"/>
      <c r="P20" s="24"/>
    </row>
    <row r="21" spans="2:34" ht="16.5" customHeight="1" x14ac:dyDescent="0.2">
      <c r="L21" s="7"/>
      <c r="M21" s="4"/>
      <c r="N21" s="64"/>
      <c r="O21" s="24"/>
      <c r="P21" s="24"/>
    </row>
    <row r="22" spans="2:34" ht="21.75" customHeight="1" x14ac:dyDescent="0.2">
      <c r="L22" s="7"/>
      <c r="M22" s="4"/>
      <c r="N22" s="64"/>
      <c r="O22" s="24"/>
      <c r="P22" s="24"/>
    </row>
    <row r="23" spans="2:34" ht="15" customHeight="1" x14ac:dyDescent="0.2">
      <c r="B23" s="75"/>
      <c r="C23" s="78"/>
      <c r="D23" s="78"/>
      <c r="E23" s="75"/>
      <c r="F23" s="78"/>
      <c r="G23" s="78"/>
      <c r="I23" s="7"/>
      <c r="J23" s="7"/>
      <c r="K23" s="7"/>
      <c r="L23" s="7"/>
      <c r="M23" s="4"/>
      <c r="N23" s="64"/>
      <c r="O23" s="24"/>
      <c r="P23" s="24"/>
    </row>
    <row r="24" spans="2:34" ht="15" customHeight="1" x14ac:dyDescent="0.2"/>
    <row r="25" spans="2:34" s="11" customFormat="1" x14ac:dyDescent="0.2">
      <c r="AH25" s="1"/>
    </row>
    <row r="26" spans="2:34" ht="15" customHeight="1" x14ac:dyDescent="0.2">
      <c r="AH26" s="11"/>
    </row>
    <row r="27" spans="2:34" ht="15" customHeight="1" x14ac:dyDescent="0.2">
      <c r="AH27" s="11"/>
    </row>
    <row r="28" spans="2:34" ht="15" customHeight="1" x14ac:dyDescent="0.2">
      <c r="AH28" s="11"/>
    </row>
    <row r="29" spans="2:34" ht="15" customHeight="1" x14ac:dyDescent="0.2">
      <c r="AH29" s="11"/>
    </row>
    <row r="30" spans="2:34" ht="15" customHeight="1" x14ac:dyDescent="0.2">
      <c r="AH30" s="11"/>
    </row>
    <row r="31" spans="2:34" ht="15" customHeight="1" x14ac:dyDescent="0.2">
      <c r="AH31" s="11"/>
    </row>
    <row r="32" spans="2:34" ht="15" customHeight="1" x14ac:dyDescent="0.2">
      <c r="AH32" s="11"/>
    </row>
    <row r="33" spans="2:34" ht="15" customHeight="1" x14ac:dyDescent="0.2"/>
    <row r="34" spans="2:34" ht="15" customHeight="1" x14ac:dyDescent="0.2"/>
    <row r="35" spans="2:34" ht="15" customHeight="1" x14ac:dyDescent="0.2"/>
    <row r="36" spans="2:34" ht="16.5" customHeight="1" x14ac:dyDescent="0.2">
      <c r="B36" s="6" t="s">
        <v>40</v>
      </c>
      <c r="C36" s="6"/>
      <c r="D36" s="6"/>
      <c r="E36" s="10" t="s">
        <v>4</v>
      </c>
      <c r="F36" s="174">
        <f>C3</f>
        <v>0</v>
      </c>
      <c r="G36" s="175"/>
      <c r="H36" s="176"/>
    </row>
    <row r="37" spans="2:34" ht="15" customHeight="1" x14ac:dyDescent="0.2">
      <c r="E37" s="10" t="s">
        <v>13</v>
      </c>
      <c r="F37" s="177">
        <v>2014</v>
      </c>
      <c r="G37" s="178"/>
      <c r="H37" s="179"/>
    </row>
    <row r="38" spans="2:34" ht="15" customHeight="1" x14ac:dyDescent="0.2">
      <c r="E38" s="10"/>
      <c r="F38" s="73"/>
      <c r="G38" s="9"/>
      <c r="H38" s="9"/>
    </row>
    <row r="39" spans="2:34" s="29" customFormat="1" ht="27" customHeight="1" x14ac:dyDescent="0.25">
      <c r="B39" s="180" t="s">
        <v>173</v>
      </c>
      <c r="C39" s="181"/>
      <c r="D39" s="181"/>
      <c r="E39" s="182"/>
      <c r="F39" s="182"/>
      <c r="G39" s="182"/>
      <c r="H39" s="30"/>
      <c r="AH39" s="1"/>
    </row>
    <row r="40" spans="2:34" ht="15" customHeight="1" x14ac:dyDescent="0.2">
      <c r="E40" s="15"/>
      <c r="F40" s="15"/>
      <c r="G40" s="15"/>
      <c r="H40" s="15"/>
      <c r="I40" s="15"/>
      <c r="J40" s="15"/>
      <c r="K40" s="15"/>
      <c r="L40" s="15"/>
      <c r="M40" s="15"/>
      <c r="N40" s="15"/>
      <c r="P40" s="15"/>
      <c r="Q40" s="15"/>
      <c r="R40" s="15"/>
      <c r="S40" s="15"/>
      <c r="AH40" s="29"/>
    </row>
    <row r="41" spans="2:34" s="7" customFormat="1" ht="12.75" customHeight="1" x14ac:dyDescent="0.2">
      <c r="E41" s="33" t="s">
        <v>14</v>
      </c>
      <c r="F41" s="31" t="s">
        <v>15</v>
      </c>
      <c r="G41" s="31" t="s">
        <v>16</v>
      </c>
      <c r="H41" s="31" t="s">
        <v>17</v>
      </c>
      <c r="I41" s="31" t="s">
        <v>18</v>
      </c>
      <c r="J41" s="31" t="s">
        <v>19</v>
      </c>
      <c r="K41" s="31" t="s">
        <v>20</v>
      </c>
      <c r="L41" s="31" t="s">
        <v>21</v>
      </c>
      <c r="M41" s="32" t="s">
        <v>22</v>
      </c>
      <c r="N41" s="32" t="s">
        <v>86</v>
      </c>
      <c r="O41" s="1"/>
      <c r="AH41" s="1"/>
    </row>
    <row r="42" spans="2:34" s="11" customFormat="1" ht="43.5" customHeight="1" x14ac:dyDescent="0.2">
      <c r="E42" s="27" t="s">
        <v>33</v>
      </c>
      <c r="F42" s="27" t="s">
        <v>24</v>
      </c>
      <c r="G42" s="27" t="s">
        <v>25</v>
      </c>
      <c r="H42" s="27" t="s">
        <v>26</v>
      </c>
      <c r="I42" s="27" t="s">
        <v>27</v>
      </c>
      <c r="J42" s="27" t="s">
        <v>41</v>
      </c>
      <c r="K42" s="27" t="s">
        <v>28</v>
      </c>
      <c r="L42" s="27" t="s">
        <v>29</v>
      </c>
      <c r="M42" s="27" t="s">
        <v>30</v>
      </c>
      <c r="N42" s="27" t="s">
        <v>34</v>
      </c>
      <c r="O42" s="1"/>
      <c r="AH42" s="7"/>
    </row>
    <row r="43" spans="2:34" ht="15" customHeight="1" x14ac:dyDescent="0.2">
      <c r="B43" s="79" t="s">
        <v>35</v>
      </c>
      <c r="C43" s="183" t="s">
        <v>62</v>
      </c>
      <c r="D43" s="183"/>
      <c r="E43" s="25" t="s">
        <v>7</v>
      </c>
      <c r="F43" s="25" t="s">
        <v>7</v>
      </c>
      <c r="G43" s="25" t="s">
        <v>7</v>
      </c>
      <c r="H43" s="25" t="s">
        <v>7</v>
      </c>
      <c r="I43" s="25" t="s">
        <v>7</v>
      </c>
      <c r="J43" s="25" t="s">
        <v>7</v>
      </c>
      <c r="K43" s="25" t="s">
        <v>7</v>
      </c>
      <c r="L43" s="25" t="s">
        <v>7</v>
      </c>
      <c r="M43" s="25" t="s">
        <v>7</v>
      </c>
      <c r="N43" s="25" t="s">
        <v>64</v>
      </c>
      <c r="AH43" s="11"/>
    </row>
    <row r="44" spans="2:34" ht="15" customHeight="1" x14ac:dyDescent="0.2">
      <c r="B44" s="80"/>
      <c r="C44" s="44"/>
      <c r="D44" s="44"/>
      <c r="E44" s="49"/>
      <c r="F44" s="50"/>
      <c r="G44" s="50"/>
      <c r="H44" s="50"/>
      <c r="I44" s="50"/>
      <c r="J44" s="50"/>
      <c r="K44" s="50"/>
      <c r="L44" s="50"/>
      <c r="M44" s="50"/>
      <c r="N44" s="50"/>
    </row>
    <row r="45" spans="2:34" ht="15" customHeight="1" x14ac:dyDescent="0.2">
      <c r="B45" s="81"/>
      <c r="C45" s="45"/>
      <c r="D45" s="45"/>
      <c r="E45" s="52"/>
      <c r="F45" s="53"/>
      <c r="G45" s="53"/>
      <c r="H45" s="53"/>
      <c r="I45" s="53"/>
      <c r="J45" s="53"/>
      <c r="K45" s="53"/>
      <c r="L45" s="53"/>
      <c r="M45" s="53"/>
      <c r="N45" s="53"/>
    </row>
    <row r="46" spans="2:34" ht="15" customHeight="1" x14ac:dyDescent="0.2">
      <c r="B46" s="81"/>
      <c r="C46" s="45"/>
      <c r="D46" s="45"/>
      <c r="E46" s="52"/>
      <c r="F46" s="53"/>
      <c r="G46" s="53"/>
      <c r="H46" s="53"/>
      <c r="I46" s="53"/>
      <c r="J46" s="53"/>
      <c r="K46" s="53"/>
      <c r="L46" s="53"/>
      <c r="M46" s="53"/>
      <c r="N46" s="53"/>
    </row>
    <row r="47" spans="2:34" ht="15" customHeight="1" x14ac:dyDescent="0.2">
      <c r="B47" s="82"/>
      <c r="C47" s="46"/>
      <c r="D47" s="46"/>
      <c r="E47" s="52"/>
      <c r="F47" s="53"/>
      <c r="G47" s="53"/>
      <c r="H47" s="53"/>
      <c r="I47" s="53"/>
      <c r="J47" s="53"/>
      <c r="K47" s="53"/>
      <c r="L47" s="53"/>
      <c r="M47" s="53"/>
      <c r="N47" s="53"/>
    </row>
    <row r="48" spans="2:34" ht="15" customHeight="1" x14ac:dyDescent="0.2">
      <c r="B48" s="83"/>
      <c r="C48" s="38"/>
      <c r="D48" s="38"/>
      <c r="E48" s="52"/>
      <c r="F48" s="53"/>
      <c r="G48" s="53"/>
      <c r="H48" s="53"/>
      <c r="I48" s="53"/>
      <c r="J48" s="53"/>
      <c r="K48" s="53"/>
      <c r="L48" s="53"/>
      <c r="M48" s="53"/>
      <c r="N48" s="53"/>
    </row>
    <row r="49" spans="2:14" ht="15" customHeight="1" x14ac:dyDescent="0.2">
      <c r="B49" s="41"/>
      <c r="C49" s="39"/>
      <c r="D49" s="39"/>
      <c r="E49" s="52"/>
      <c r="F49" s="53"/>
      <c r="G49" s="53"/>
      <c r="H49" s="53"/>
      <c r="I49" s="53"/>
      <c r="J49" s="53"/>
      <c r="K49" s="53"/>
      <c r="L49" s="53"/>
      <c r="M49" s="53"/>
      <c r="N49" s="53"/>
    </row>
    <row r="50" spans="2:14" ht="15" customHeight="1" x14ac:dyDescent="0.2">
      <c r="B50" s="41"/>
      <c r="C50" s="39"/>
      <c r="D50" s="39"/>
      <c r="E50" s="52"/>
      <c r="F50" s="53"/>
      <c r="G50" s="53"/>
      <c r="H50" s="53"/>
      <c r="I50" s="53"/>
      <c r="J50" s="53"/>
      <c r="K50" s="53"/>
      <c r="L50" s="53"/>
      <c r="M50" s="53"/>
      <c r="N50" s="53"/>
    </row>
    <row r="51" spans="2:14" ht="15" customHeight="1" x14ac:dyDescent="0.2">
      <c r="B51" s="41"/>
      <c r="C51" s="39"/>
      <c r="D51" s="39"/>
      <c r="E51" s="52"/>
      <c r="F51" s="53"/>
      <c r="G51" s="53"/>
      <c r="H51" s="53"/>
      <c r="I51" s="53"/>
      <c r="J51" s="53"/>
      <c r="K51" s="53"/>
      <c r="L51" s="53"/>
      <c r="M51" s="53"/>
      <c r="N51" s="53"/>
    </row>
    <row r="52" spans="2:14" ht="15" customHeight="1" x14ac:dyDescent="0.2">
      <c r="B52" s="41"/>
      <c r="C52" s="39"/>
      <c r="D52" s="39"/>
      <c r="E52" s="52"/>
      <c r="F52" s="53"/>
      <c r="G52" s="53"/>
      <c r="H52" s="53"/>
      <c r="I52" s="53"/>
      <c r="J52" s="53"/>
      <c r="K52" s="53"/>
      <c r="L52" s="53"/>
      <c r="M52" s="53"/>
      <c r="N52" s="53"/>
    </row>
    <row r="53" spans="2:14" ht="15" customHeight="1" x14ac:dyDescent="0.2">
      <c r="B53" s="41"/>
      <c r="C53" s="39"/>
      <c r="D53" s="39"/>
      <c r="E53" s="52"/>
      <c r="F53" s="53"/>
      <c r="G53" s="53"/>
      <c r="H53" s="53"/>
      <c r="I53" s="53"/>
      <c r="J53" s="53"/>
      <c r="K53" s="53"/>
      <c r="L53" s="53"/>
      <c r="M53" s="53"/>
      <c r="N53" s="53"/>
    </row>
    <row r="54" spans="2:14" ht="15" customHeight="1" x14ac:dyDescent="0.2">
      <c r="B54" s="41"/>
      <c r="C54" s="39"/>
      <c r="D54" s="39"/>
      <c r="E54" s="52"/>
      <c r="F54" s="53"/>
      <c r="G54" s="53"/>
      <c r="H54" s="53"/>
      <c r="I54" s="53"/>
      <c r="J54" s="53"/>
      <c r="K54" s="53"/>
      <c r="L54" s="53"/>
      <c r="M54" s="53"/>
      <c r="N54" s="53"/>
    </row>
    <row r="55" spans="2:14" ht="15" customHeight="1" x14ac:dyDescent="0.2">
      <c r="B55" s="41"/>
      <c r="C55" s="39"/>
      <c r="D55" s="39"/>
      <c r="E55" s="52"/>
      <c r="F55" s="53"/>
      <c r="G55" s="53"/>
      <c r="H55" s="53"/>
      <c r="I55" s="53"/>
      <c r="J55" s="53"/>
      <c r="K55" s="53"/>
      <c r="L55" s="53"/>
      <c r="M55" s="53"/>
      <c r="N55" s="53"/>
    </row>
    <row r="56" spans="2:14" ht="15" customHeight="1" x14ac:dyDescent="0.2">
      <c r="B56" s="41"/>
      <c r="C56" s="39"/>
      <c r="D56" s="39"/>
      <c r="E56" s="52"/>
      <c r="F56" s="53"/>
      <c r="G56" s="53"/>
      <c r="H56" s="53"/>
      <c r="I56" s="53"/>
      <c r="J56" s="53"/>
      <c r="K56" s="53"/>
      <c r="L56" s="53"/>
      <c r="M56" s="53"/>
      <c r="N56" s="53"/>
    </row>
    <row r="57" spans="2:14" ht="15" customHeight="1" x14ac:dyDescent="0.2">
      <c r="B57" s="41"/>
      <c r="C57" s="39"/>
      <c r="D57" s="39"/>
      <c r="E57" s="52"/>
      <c r="F57" s="53"/>
      <c r="G57" s="53"/>
      <c r="H57" s="53"/>
      <c r="I57" s="53"/>
      <c r="J57" s="53"/>
      <c r="K57" s="53"/>
      <c r="L57" s="53"/>
      <c r="M57" s="53"/>
      <c r="N57" s="53"/>
    </row>
    <row r="58" spans="2:14" ht="15" customHeight="1" x14ac:dyDescent="0.2">
      <c r="B58" s="41"/>
      <c r="C58" s="39"/>
      <c r="D58" s="39"/>
      <c r="E58" s="52"/>
      <c r="F58" s="53"/>
      <c r="G58" s="53"/>
      <c r="H58" s="53"/>
      <c r="I58" s="53"/>
      <c r="J58" s="53"/>
      <c r="K58" s="53"/>
      <c r="L58" s="53"/>
      <c r="M58" s="53"/>
      <c r="N58" s="53"/>
    </row>
    <row r="59" spans="2:14" ht="15" customHeight="1" x14ac:dyDescent="0.2">
      <c r="B59" s="41"/>
      <c r="C59" s="39"/>
      <c r="D59" s="39"/>
      <c r="E59" s="52"/>
      <c r="F59" s="53"/>
      <c r="G59" s="53"/>
      <c r="H59" s="53"/>
      <c r="I59" s="53"/>
      <c r="J59" s="53"/>
      <c r="K59" s="53"/>
      <c r="L59" s="53"/>
      <c r="M59" s="53"/>
      <c r="N59" s="53"/>
    </row>
    <row r="60" spans="2:14" ht="15" customHeight="1" x14ac:dyDescent="0.2">
      <c r="B60" s="41"/>
      <c r="C60" s="39"/>
      <c r="D60" s="39"/>
      <c r="E60" s="52"/>
      <c r="F60" s="53"/>
      <c r="G60" s="53"/>
      <c r="H60" s="53"/>
      <c r="I60" s="53"/>
      <c r="J60" s="53"/>
      <c r="K60" s="53"/>
      <c r="L60" s="53"/>
      <c r="M60" s="53"/>
      <c r="N60" s="53"/>
    </row>
    <row r="61" spans="2:14" ht="15" customHeight="1" x14ac:dyDescent="0.2">
      <c r="B61" s="41"/>
      <c r="C61" s="39"/>
      <c r="D61" s="39"/>
      <c r="E61" s="52"/>
      <c r="F61" s="53"/>
      <c r="G61" s="53"/>
      <c r="H61" s="53"/>
      <c r="I61" s="53"/>
      <c r="J61" s="53"/>
      <c r="K61" s="53"/>
      <c r="L61" s="53"/>
      <c r="M61" s="53"/>
      <c r="N61" s="53"/>
    </row>
    <row r="62" spans="2:14" ht="15" customHeight="1" x14ac:dyDescent="0.2">
      <c r="B62" s="41"/>
      <c r="C62" s="39"/>
      <c r="D62" s="39"/>
      <c r="E62" s="52"/>
      <c r="F62" s="53"/>
      <c r="G62" s="53"/>
      <c r="H62" s="53"/>
      <c r="I62" s="53"/>
      <c r="J62" s="53"/>
      <c r="K62" s="53"/>
      <c r="L62" s="53"/>
      <c r="M62" s="53"/>
      <c r="N62" s="53"/>
    </row>
    <row r="63" spans="2:14" ht="15" customHeight="1" x14ac:dyDescent="0.2">
      <c r="B63" s="41"/>
      <c r="C63" s="39"/>
      <c r="D63" s="39"/>
      <c r="E63" s="52"/>
      <c r="F63" s="53"/>
      <c r="G63" s="53"/>
      <c r="H63" s="53"/>
      <c r="I63" s="53"/>
      <c r="J63" s="53"/>
      <c r="K63" s="53"/>
      <c r="L63" s="53"/>
      <c r="M63" s="53"/>
      <c r="N63" s="53"/>
    </row>
    <row r="64" spans="2:14" ht="15" customHeight="1" x14ac:dyDescent="0.2">
      <c r="B64" s="42"/>
      <c r="C64" s="40"/>
      <c r="D64" s="40"/>
      <c r="E64" s="55"/>
      <c r="F64" s="56"/>
      <c r="G64" s="56"/>
      <c r="H64" s="56"/>
      <c r="I64" s="56"/>
      <c r="J64" s="56"/>
      <c r="K64" s="56"/>
      <c r="L64" s="56"/>
      <c r="M64" s="56"/>
      <c r="N64" s="56"/>
    </row>
    <row r="65" spans="1:34" ht="15" customHeight="1" x14ac:dyDescent="0.2">
      <c r="E65" s="7"/>
      <c r="F65" s="7"/>
      <c r="G65" s="7"/>
      <c r="H65" s="7"/>
      <c r="I65" s="7"/>
      <c r="J65" s="7"/>
      <c r="K65" s="7"/>
      <c r="L65" s="7"/>
      <c r="M65" s="7"/>
      <c r="N65" s="7"/>
    </row>
    <row r="66" spans="1:34" ht="17.25" customHeight="1" x14ac:dyDescent="0.2">
      <c r="B66" s="6" t="s">
        <v>32</v>
      </c>
      <c r="C66" s="6"/>
      <c r="D66" s="6"/>
      <c r="E66" s="10" t="s">
        <v>4</v>
      </c>
      <c r="F66" s="174">
        <f>C3</f>
        <v>0</v>
      </c>
      <c r="G66" s="175"/>
      <c r="H66" s="176"/>
    </row>
    <row r="67" spans="1:34" ht="15" customHeight="1" x14ac:dyDescent="0.2">
      <c r="E67" s="10" t="s">
        <v>13</v>
      </c>
      <c r="F67" s="177">
        <v>2014</v>
      </c>
      <c r="G67" s="178"/>
      <c r="H67" s="179"/>
    </row>
    <row r="68" spans="1:34" ht="15" customHeight="1" x14ac:dyDescent="0.2">
      <c r="B68" s="10"/>
      <c r="C68" s="10"/>
      <c r="D68" s="10"/>
      <c r="E68" s="8"/>
      <c r="H68" s="26"/>
      <c r="I68" s="7"/>
    </row>
    <row r="69" spans="1:34" s="7" customFormat="1" ht="16.5" customHeight="1" x14ac:dyDescent="0.2">
      <c r="B69" s="6"/>
      <c r="C69" s="6"/>
      <c r="D69" s="6"/>
      <c r="E69" s="33" t="s">
        <v>14</v>
      </c>
      <c r="F69" s="31" t="s">
        <v>15</v>
      </c>
      <c r="G69" s="31" t="s">
        <v>16</v>
      </c>
      <c r="H69" s="31" t="s">
        <v>17</v>
      </c>
      <c r="I69" s="31" t="s">
        <v>18</v>
      </c>
      <c r="J69" s="31" t="s">
        <v>19</v>
      </c>
      <c r="K69" s="31" t="s">
        <v>20</v>
      </c>
      <c r="L69" s="31" t="s">
        <v>21</v>
      </c>
      <c r="M69" s="32" t="s">
        <v>22</v>
      </c>
      <c r="N69" s="32" t="s">
        <v>86</v>
      </c>
      <c r="O69" s="32" t="s">
        <v>87</v>
      </c>
      <c r="AH69" s="1"/>
    </row>
    <row r="70" spans="1:34" s="11" customFormat="1" ht="36" x14ac:dyDescent="0.2">
      <c r="B70" s="10"/>
      <c r="C70" s="10"/>
      <c r="D70" s="10"/>
      <c r="E70" s="27" t="s">
        <v>33</v>
      </c>
      <c r="F70" s="27" t="s">
        <v>24</v>
      </c>
      <c r="G70" s="27" t="s">
        <v>25</v>
      </c>
      <c r="H70" s="27" t="s">
        <v>26</v>
      </c>
      <c r="I70" s="27" t="s">
        <v>27</v>
      </c>
      <c r="J70" s="27" t="s">
        <v>42</v>
      </c>
      <c r="K70" s="27" t="s">
        <v>28</v>
      </c>
      <c r="L70" s="27" t="s">
        <v>29</v>
      </c>
      <c r="M70" s="27" t="s">
        <v>30</v>
      </c>
      <c r="N70" s="27" t="s">
        <v>34</v>
      </c>
      <c r="O70" s="27" t="s">
        <v>31</v>
      </c>
      <c r="AH70" s="7"/>
    </row>
    <row r="71" spans="1:34" ht="15" customHeight="1" x14ac:dyDescent="0.2">
      <c r="B71" s="79" t="s">
        <v>35</v>
      </c>
      <c r="C71" s="43" t="s">
        <v>62</v>
      </c>
      <c r="D71" s="43" t="s">
        <v>63</v>
      </c>
      <c r="E71" s="25" t="s">
        <v>7</v>
      </c>
      <c r="F71" s="25" t="s">
        <v>7</v>
      </c>
      <c r="G71" s="25" t="s">
        <v>7</v>
      </c>
      <c r="H71" s="25" t="s">
        <v>7</v>
      </c>
      <c r="I71" s="25" t="s">
        <v>7</v>
      </c>
      <c r="J71" s="25" t="s">
        <v>7</v>
      </c>
      <c r="K71" s="25" t="s">
        <v>7</v>
      </c>
      <c r="L71" s="25" t="s">
        <v>7</v>
      </c>
      <c r="M71" s="25" t="s">
        <v>7</v>
      </c>
      <c r="N71" s="25" t="s">
        <v>64</v>
      </c>
      <c r="O71" s="25" t="s">
        <v>64</v>
      </c>
      <c r="AH71" s="11"/>
    </row>
    <row r="72" spans="1:34" ht="15" customHeight="1" x14ac:dyDescent="0.2">
      <c r="A72" s="7"/>
      <c r="B72" s="48"/>
      <c r="C72" s="48"/>
      <c r="D72" s="48"/>
      <c r="E72" s="58"/>
      <c r="F72" s="50"/>
      <c r="G72" s="50"/>
      <c r="H72" s="50"/>
      <c r="I72" s="50"/>
      <c r="J72" s="50"/>
      <c r="K72" s="50"/>
      <c r="L72" s="50"/>
      <c r="M72" s="50"/>
      <c r="N72" s="50"/>
      <c r="O72" s="51"/>
    </row>
    <row r="73" spans="1:34" ht="15" customHeight="1" x14ac:dyDescent="0.2">
      <c r="A73" s="7"/>
      <c r="B73" s="48"/>
      <c r="C73" s="48"/>
      <c r="D73" s="48"/>
      <c r="E73" s="59"/>
      <c r="F73" s="53"/>
      <c r="G73" s="53"/>
      <c r="H73" s="53"/>
      <c r="I73" s="53"/>
      <c r="J73" s="53"/>
      <c r="K73" s="53"/>
      <c r="L73" s="53"/>
      <c r="M73" s="53"/>
      <c r="N73" s="53"/>
      <c r="O73" s="54"/>
    </row>
    <row r="74" spans="1:34" ht="15" customHeight="1" x14ac:dyDescent="0.2">
      <c r="A74" s="7"/>
      <c r="B74" s="48"/>
      <c r="C74" s="48"/>
      <c r="D74" s="48"/>
      <c r="E74" s="59"/>
      <c r="F74" s="53"/>
      <c r="G74" s="53"/>
      <c r="H74" s="53"/>
      <c r="I74" s="53"/>
      <c r="J74" s="53"/>
      <c r="K74" s="53"/>
      <c r="L74" s="53"/>
      <c r="M74" s="53"/>
      <c r="N74" s="53"/>
      <c r="O74" s="54"/>
    </row>
    <row r="75" spans="1:34" ht="15" customHeight="1" x14ac:dyDescent="0.2">
      <c r="A75" s="7"/>
      <c r="B75" s="48"/>
      <c r="C75" s="48"/>
      <c r="D75" s="48"/>
      <c r="E75" s="59"/>
      <c r="F75" s="53"/>
      <c r="G75" s="53"/>
      <c r="H75" s="53"/>
      <c r="I75" s="53"/>
      <c r="J75" s="53"/>
      <c r="K75" s="53"/>
      <c r="L75" s="53"/>
      <c r="M75" s="53"/>
      <c r="N75" s="53"/>
      <c r="O75" s="54"/>
    </row>
    <row r="76" spans="1:34" ht="15" customHeight="1" x14ac:dyDescent="0.2">
      <c r="A76" s="7"/>
      <c r="B76" s="41"/>
      <c r="C76" s="41"/>
      <c r="D76" s="41"/>
      <c r="E76" s="60"/>
      <c r="F76" s="53"/>
      <c r="G76" s="53"/>
      <c r="H76" s="53"/>
      <c r="I76" s="53"/>
      <c r="J76" s="53"/>
      <c r="K76" s="53"/>
      <c r="L76" s="53"/>
      <c r="M76" s="53"/>
      <c r="N76" s="53"/>
      <c r="O76" s="54"/>
    </row>
    <row r="77" spans="1:34" ht="15" customHeight="1" x14ac:dyDescent="0.2">
      <c r="A77" s="7"/>
      <c r="B77" s="41"/>
      <c r="C77" s="41"/>
      <c r="D77" s="41"/>
      <c r="E77" s="60"/>
      <c r="F77" s="53"/>
      <c r="G77" s="53"/>
      <c r="H77" s="53"/>
      <c r="I77" s="53"/>
      <c r="J77" s="53"/>
      <c r="K77" s="53"/>
      <c r="L77" s="53"/>
      <c r="M77" s="53"/>
      <c r="N77" s="53"/>
      <c r="O77" s="54"/>
    </row>
    <row r="78" spans="1:34" ht="15" customHeight="1" x14ac:dyDescent="0.2">
      <c r="A78" s="7"/>
      <c r="B78" s="41"/>
      <c r="C78" s="41"/>
      <c r="D78" s="41"/>
      <c r="E78" s="60"/>
      <c r="F78" s="53"/>
      <c r="G78" s="53"/>
      <c r="H78" s="53"/>
      <c r="I78" s="53"/>
      <c r="J78" s="53"/>
      <c r="K78" s="53"/>
      <c r="L78" s="53"/>
      <c r="M78" s="53"/>
      <c r="N78" s="53"/>
      <c r="O78" s="54"/>
    </row>
    <row r="79" spans="1:34" ht="15" customHeight="1" x14ac:dyDescent="0.2">
      <c r="B79" s="47"/>
      <c r="C79" s="47"/>
      <c r="D79" s="47"/>
      <c r="E79" s="60"/>
      <c r="F79" s="53"/>
      <c r="G79" s="53"/>
      <c r="H79" s="53"/>
      <c r="I79" s="53"/>
      <c r="J79" s="53"/>
      <c r="K79" s="53"/>
      <c r="L79" s="53"/>
      <c r="M79" s="53"/>
      <c r="N79" s="53"/>
      <c r="O79" s="54"/>
    </row>
    <row r="80" spans="1:34" ht="15" customHeight="1" x14ac:dyDescent="0.2">
      <c r="B80" s="41"/>
      <c r="C80" s="41"/>
      <c r="D80" s="41"/>
      <c r="E80" s="60"/>
      <c r="F80" s="53"/>
      <c r="G80" s="53"/>
      <c r="H80" s="53"/>
      <c r="I80" s="53"/>
      <c r="J80" s="53"/>
      <c r="K80" s="53"/>
      <c r="L80" s="53"/>
      <c r="M80" s="53"/>
      <c r="N80" s="53"/>
      <c r="O80" s="54"/>
    </row>
    <row r="81" spans="2:15" ht="15" customHeight="1" x14ac:dyDescent="0.2">
      <c r="B81" s="41"/>
      <c r="C81" s="41"/>
      <c r="D81" s="41"/>
      <c r="E81" s="60"/>
      <c r="F81" s="53"/>
      <c r="G81" s="53"/>
      <c r="H81" s="53"/>
      <c r="I81" s="53"/>
      <c r="J81" s="53"/>
      <c r="K81" s="53"/>
      <c r="L81" s="53"/>
      <c r="M81" s="53"/>
      <c r="N81" s="53"/>
      <c r="O81" s="54"/>
    </row>
    <row r="82" spans="2:15" ht="15" customHeight="1" x14ac:dyDescent="0.2">
      <c r="B82" s="41"/>
      <c r="C82" s="41"/>
      <c r="D82" s="41"/>
      <c r="E82" s="60"/>
      <c r="F82" s="53"/>
      <c r="G82" s="53"/>
      <c r="H82" s="53"/>
      <c r="I82" s="53"/>
      <c r="J82" s="53"/>
      <c r="K82" s="53"/>
      <c r="L82" s="53"/>
      <c r="M82" s="53"/>
      <c r="N82" s="53"/>
      <c r="O82" s="54"/>
    </row>
    <row r="83" spans="2:15" ht="15" customHeight="1" x14ac:dyDescent="0.2">
      <c r="B83" s="41"/>
      <c r="C83" s="41"/>
      <c r="D83" s="41"/>
      <c r="E83" s="60"/>
      <c r="F83" s="53"/>
      <c r="G83" s="53"/>
      <c r="H83" s="53"/>
      <c r="I83" s="53"/>
      <c r="J83" s="53"/>
      <c r="K83" s="53"/>
      <c r="L83" s="53"/>
      <c r="M83" s="53"/>
      <c r="N83" s="53"/>
      <c r="O83" s="54"/>
    </row>
    <row r="84" spans="2:15" ht="15" customHeight="1" x14ac:dyDescent="0.2">
      <c r="B84" s="41"/>
      <c r="C84" s="41"/>
      <c r="D84" s="41"/>
      <c r="E84" s="60"/>
      <c r="F84" s="53"/>
      <c r="G84" s="53"/>
      <c r="H84" s="53"/>
      <c r="I84" s="53"/>
      <c r="J84" s="53"/>
      <c r="K84" s="53"/>
      <c r="L84" s="53"/>
      <c r="M84" s="53"/>
      <c r="N84" s="53"/>
      <c r="O84" s="54"/>
    </row>
    <row r="85" spans="2:15" ht="15" customHeight="1" x14ac:dyDescent="0.2">
      <c r="B85" s="41"/>
      <c r="C85" s="41"/>
      <c r="D85" s="41"/>
      <c r="E85" s="60"/>
      <c r="F85" s="53"/>
      <c r="G85" s="53"/>
      <c r="H85" s="53"/>
      <c r="I85" s="53"/>
      <c r="J85" s="53"/>
      <c r="K85" s="53"/>
      <c r="L85" s="53"/>
      <c r="M85" s="53"/>
      <c r="N85" s="53"/>
      <c r="O85" s="54"/>
    </row>
    <row r="86" spans="2:15" ht="15" customHeight="1" x14ac:dyDescent="0.2">
      <c r="B86" s="41"/>
      <c r="C86" s="41"/>
      <c r="D86" s="41"/>
      <c r="E86" s="60"/>
      <c r="F86" s="53"/>
      <c r="G86" s="53"/>
      <c r="H86" s="53"/>
      <c r="I86" s="53"/>
      <c r="J86" s="53"/>
      <c r="K86" s="53"/>
      <c r="L86" s="53"/>
      <c r="M86" s="53"/>
      <c r="N86" s="53"/>
      <c r="O86" s="54"/>
    </row>
    <row r="87" spans="2:15" ht="15" customHeight="1" x14ac:dyDescent="0.2">
      <c r="B87" s="41"/>
      <c r="C87" s="41"/>
      <c r="D87" s="41"/>
      <c r="E87" s="60"/>
      <c r="F87" s="53"/>
      <c r="G87" s="53"/>
      <c r="H87" s="53"/>
      <c r="I87" s="53"/>
      <c r="J87" s="53"/>
      <c r="K87" s="53"/>
      <c r="L87" s="53"/>
      <c r="M87" s="53"/>
      <c r="N87" s="53"/>
      <c r="O87" s="54"/>
    </row>
    <row r="88" spans="2:15" ht="15" customHeight="1" x14ac:dyDescent="0.2">
      <c r="B88" s="41"/>
      <c r="C88" s="41"/>
      <c r="D88" s="41"/>
      <c r="E88" s="60"/>
      <c r="F88" s="53"/>
      <c r="G88" s="53"/>
      <c r="H88" s="53"/>
      <c r="I88" s="53"/>
      <c r="J88" s="53"/>
      <c r="K88" s="53"/>
      <c r="L88" s="53"/>
      <c r="M88" s="53"/>
      <c r="N88" s="53"/>
      <c r="O88" s="54"/>
    </row>
    <row r="89" spans="2:15" ht="15" customHeight="1" x14ac:dyDescent="0.2">
      <c r="B89" s="41"/>
      <c r="C89" s="41"/>
      <c r="D89" s="41"/>
      <c r="E89" s="60"/>
      <c r="F89" s="53"/>
      <c r="G89" s="53"/>
      <c r="H89" s="53"/>
      <c r="I89" s="53"/>
      <c r="J89" s="53"/>
      <c r="K89" s="53"/>
      <c r="L89" s="53"/>
      <c r="M89" s="53"/>
      <c r="N89" s="53"/>
      <c r="O89" s="54"/>
    </row>
    <row r="90" spans="2:15" ht="15" customHeight="1" x14ac:dyDescent="0.2">
      <c r="B90" s="41"/>
      <c r="C90" s="41"/>
      <c r="D90" s="41"/>
      <c r="E90" s="60"/>
      <c r="F90" s="53"/>
      <c r="G90" s="53"/>
      <c r="H90" s="53"/>
      <c r="I90" s="53"/>
      <c r="J90" s="53"/>
      <c r="K90" s="53"/>
      <c r="L90" s="53"/>
      <c r="M90" s="53"/>
      <c r="N90" s="53"/>
      <c r="O90" s="54"/>
    </row>
    <row r="91" spans="2:15" ht="15" customHeight="1" x14ac:dyDescent="0.2">
      <c r="B91" s="41"/>
      <c r="C91" s="41"/>
      <c r="D91" s="41"/>
      <c r="E91" s="60"/>
      <c r="F91" s="53"/>
      <c r="G91" s="53"/>
      <c r="H91" s="53"/>
      <c r="I91" s="53"/>
      <c r="J91" s="53"/>
      <c r="K91" s="53"/>
      <c r="L91" s="53"/>
      <c r="M91" s="53"/>
      <c r="N91" s="53"/>
      <c r="O91" s="54"/>
    </row>
    <row r="92" spans="2:15" ht="15" customHeight="1" x14ac:dyDescent="0.2">
      <c r="B92" s="41"/>
      <c r="C92" s="41"/>
      <c r="D92" s="41"/>
      <c r="E92" s="60"/>
      <c r="F92" s="53"/>
      <c r="G92" s="53"/>
      <c r="H92" s="53"/>
      <c r="I92" s="53"/>
      <c r="J92" s="53"/>
      <c r="K92" s="53"/>
      <c r="L92" s="53"/>
      <c r="M92" s="53"/>
      <c r="N92" s="53"/>
      <c r="O92" s="54"/>
    </row>
    <row r="93" spans="2:15" ht="15" customHeight="1" x14ac:dyDescent="0.2">
      <c r="B93" s="41"/>
      <c r="C93" s="41"/>
      <c r="D93" s="41"/>
      <c r="E93" s="60"/>
      <c r="F93" s="53"/>
      <c r="G93" s="53"/>
      <c r="H93" s="53"/>
      <c r="I93" s="53"/>
      <c r="J93" s="53"/>
      <c r="K93" s="53"/>
      <c r="L93" s="53"/>
      <c r="M93" s="53"/>
      <c r="N93" s="53"/>
      <c r="O93" s="54"/>
    </row>
    <row r="94" spans="2:15" ht="15" customHeight="1" x14ac:dyDescent="0.2">
      <c r="B94" s="41"/>
      <c r="C94" s="41"/>
      <c r="D94" s="41"/>
      <c r="E94" s="60"/>
      <c r="F94" s="53"/>
      <c r="G94" s="53"/>
      <c r="H94" s="53"/>
      <c r="I94" s="53"/>
      <c r="J94" s="53"/>
      <c r="K94" s="53"/>
      <c r="L94" s="53"/>
      <c r="M94" s="53"/>
      <c r="N94" s="53"/>
      <c r="O94" s="54"/>
    </row>
    <row r="95" spans="2:15" ht="15" customHeight="1" x14ac:dyDescent="0.2">
      <c r="B95" s="41"/>
      <c r="C95" s="41"/>
      <c r="D95" s="41"/>
      <c r="E95" s="60"/>
      <c r="F95" s="53"/>
      <c r="G95" s="53"/>
      <c r="H95" s="53"/>
      <c r="I95" s="53"/>
      <c r="J95" s="53"/>
      <c r="K95" s="53"/>
      <c r="L95" s="53"/>
      <c r="M95" s="53"/>
      <c r="N95" s="53"/>
      <c r="O95" s="54"/>
    </row>
    <row r="96" spans="2:15" ht="15" customHeight="1" x14ac:dyDescent="0.2">
      <c r="B96" s="42"/>
      <c r="C96" s="42"/>
      <c r="D96" s="42"/>
      <c r="E96" s="61"/>
      <c r="F96" s="56"/>
      <c r="G96" s="56"/>
      <c r="H96" s="56"/>
      <c r="I96" s="56"/>
      <c r="J96" s="56"/>
      <c r="K96" s="56"/>
      <c r="L96" s="56"/>
      <c r="M96" s="56"/>
      <c r="N96" s="56"/>
      <c r="O96" s="57"/>
    </row>
    <row r="97" spans="2:34" ht="15" customHeight="1" x14ac:dyDescent="0.2"/>
    <row r="98" spans="2:34" ht="15" customHeight="1" x14ac:dyDescent="0.2">
      <c r="B98" s="11"/>
      <c r="C98" s="11"/>
      <c r="D98" s="11"/>
      <c r="E98" s="10" t="s">
        <v>4</v>
      </c>
      <c r="F98" s="174">
        <f>C3</f>
        <v>0</v>
      </c>
      <c r="G98" s="175"/>
      <c r="H98" s="176"/>
    </row>
    <row r="99" spans="2:34" ht="15" customHeight="1" x14ac:dyDescent="0.2">
      <c r="E99" s="10" t="s">
        <v>50</v>
      </c>
      <c r="F99" s="177">
        <v>2014</v>
      </c>
      <c r="G99" s="178"/>
      <c r="H99" s="179"/>
    </row>
    <row r="100" spans="2:34" ht="15" customHeight="1" x14ac:dyDescent="0.2">
      <c r="B100" s="11" t="s">
        <v>78</v>
      </c>
      <c r="C100" s="11"/>
      <c r="D100" s="11"/>
      <c r="E100" s="10"/>
      <c r="F100" s="73"/>
    </row>
    <row r="101" spans="2:34" ht="15" customHeight="1" x14ac:dyDescent="0.2">
      <c r="B101" s="28"/>
      <c r="C101" s="28"/>
      <c r="D101" s="28"/>
      <c r="E101" s="28"/>
      <c r="F101" s="28"/>
      <c r="G101" s="28"/>
      <c r="H101" s="28"/>
      <c r="I101" s="28"/>
      <c r="J101" s="28"/>
      <c r="K101" s="28"/>
      <c r="L101" s="28"/>
      <c r="M101" s="28"/>
    </row>
    <row r="102" spans="2:34" ht="15" customHeight="1" x14ac:dyDescent="0.2">
      <c r="B102" s="28"/>
      <c r="C102" s="28"/>
      <c r="D102" s="28"/>
      <c r="E102" s="28"/>
      <c r="F102" s="28"/>
      <c r="G102" s="28"/>
      <c r="H102" s="28"/>
      <c r="I102" s="28"/>
      <c r="J102" s="28"/>
      <c r="K102" s="28"/>
      <c r="L102" s="28"/>
      <c r="M102" s="28"/>
    </row>
    <row r="103" spans="2:34" s="7" customFormat="1" ht="15" customHeight="1" x14ac:dyDescent="0.2">
      <c r="B103" s="28"/>
      <c r="C103" s="28"/>
      <c r="D103" s="28"/>
      <c r="E103" s="28"/>
      <c r="F103" s="28"/>
      <c r="G103" s="28"/>
      <c r="H103" s="28"/>
      <c r="I103" s="28"/>
      <c r="J103" s="28"/>
      <c r="K103" s="28"/>
      <c r="L103" s="28"/>
      <c r="M103" s="28"/>
      <c r="AH103" s="1"/>
    </row>
    <row r="104" spans="2:34" s="7" customFormat="1" ht="15" customHeight="1" x14ac:dyDescent="0.2">
      <c r="B104" s="28"/>
      <c r="C104" s="28"/>
      <c r="D104" s="28"/>
      <c r="E104" s="28"/>
      <c r="F104" s="28"/>
      <c r="G104" s="28"/>
      <c r="H104" s="28"/>
      <c r="I104" s="28"/>
      <c r="J104" s="28"/>
      <c r="K104" s="28"/>
      <c r="L104" s="28"/>
      <c r="M104" s="28"/>
    </row>
    <row r="105" spans="2:34" s="7" customFormat="1" x14ac:dyDescent="0.2">
      <c r="B105" s="28"/>
      <c r="C105" s="28"/>
      <c r="D105" s="28"/>
      <c r="E105" s="28"/>
      <c r="F105" s="28"/>
      <c r="G105" s="28"/>
      <c r="H105" s="28"/>
      <c r="I105" s="28"/>
      <c r="J105" s="28"/>
      <c r="K105" s="28"/>
      <c r="L105" s="28"/>
      <c r="M105" s="28"/>
    </row>
    <row r="106" spans="2:34" s="7" customFormat="1" x14ac:dyDescent="0.2">
      <c r="B106" s="28"/>
      <c r="C106" s="28"/>
      <c r="D106" s="28"/>
      <c r="E106" s="28"/>
      <c r="F106" s="28"/>
      <c r="G106" s="28"/>
      <c r="H106" s="28"/>
      <c r="I106" s="28"/>
      <c r="J106" s="28"/>
      <c r="K106" s="28"/>
      <c r="L106" s="28"/>
      <c r="M106" s="28"/>
    </row>
    <row r="107" spans="2:34" s="7" customFormat="1" x14ac:dyDescent="0.2">
      <c r="B107" s="28"/>
      <c r="C107" s="28"/>
      <c r="D107" s="28"/>
      <c r="E107" s="28"/>
      <c r="F107" s="28"/>
      <c r="G107" s="28"/>
      <c r="H107" s="28"/>
      <c r="I107" s="28"/>
      <c r="J107" s="28"/>
      <c r="K107" s="28"/>
      <c r="L107" s="28"/>
      <c r="M107" s="28"/>
    </row>
    <row r="108" spans="2:34" x14ac:dyDescent="0.2">
      <c r="B108" s="28"/>
      <c r="C108" s="28"/>
      <c r="D108" s="28"/>
      <c r="E108" s="28"/>
      <c r="F108" s="28"/>
      <c r="G108" s="28"/>
      <c r="H108" s="28"/>
      <c r="I108" s="28"/>
      <c r="J108" s="28"/>
      <c r="K108" s="28"/>
      <c r="L108" s="28"/>
      <c r="M108" s="28"/>
      <c r="AH108" s="7"/>
    </row>
    <row r="109" spans="2:34" x14ac:dyDescent="0.2">
      <c r="B109" s="28"/>
      <c r="C109" s="28"/>
      <c r="D109" s="28"/>
      <c r="E109" s="28"/>
      <c r="F109" s="28"/>
      <c r="G109" s="28"/>
      <c r="H109" s="28"/>
      <c r="I109" s="28"/>
      <c r="J109" s="28"/>
      <c r="K109" s="28"/>
      <c r="L109" s="28"/>
      <c r="M109" s="28"/>
    </row>
    <row r="110" spans="2:34" x14ac:dyDescent="0.2">
      <c r="B110" s="28"/>
      <c r="C110" s="28"/>
      <c r="D110" s="28"/>
      <c r="E110" s="28"/>
      <c r="F110" s="28"/>
      <c r="G110" s="28"/>
      <c r="H110" s="28"/>
      <c r="I110" s="28"/>
      <c r="J110" s="28"/>
      <c r="K110" s="28"/>
      <c r="L110" s="28"/>
      <c r="M110" s="28"/>
    </row>
    <row r="111" spans="2:34" x14ac:dyDescent="0.2">
      <c r="B111" s="28"/>
      <c r="C111" s="28"/>
      <c r="D111" s="28"/>
      <c r="E111" s="28"/>
      <c r="F111" s="28"/>
      <c r="G111" s="28"/>
      <c r="H111" s="28"/>
      <c r="I111" s="28"/>
      <c r="J111" s="28"/>
      <c r="K111" s="28"/>
      <c r="L111" s="28"/>
      <c r="M111" s="28"/>
    </row>
    <row r="112" spans="2:34" x14ac:dyDescent="0.2">
      <c r="B112" s="28"/>
      <c r="C112" s="28"/>
      <c r="D112" s="28"/>
      <c r="E112" s="28"/>
      <c r="F112" s="28"/>
      <c r="G112" s="28"/>
      <c r="H112" s="28"/>
      <c r="I112" s="28"/>
      <c r="J112" s="28"/>
      <c r="K112" s="28"/>
      <c r="L112" s="28"/>
      <c r="M112" s="28"/>
    </row>
    <row r="113" spans="2:13" x14ac:dyDescent="0.2">
      <c r="B113" s="28"/>
      <c r="C113" s="28"/>
      <c r="D113" s="28"/>
      <c r="E113" s="28"/>
      <c r="F113" s="28"/>
      <c r="G113" s="28"/>
      <c r="H113" s="28"/>
      <c r="I113" s="28"/>
      <c r="J113" s="28"/>
      <c r="K113" s="28"/>
      <c r="L113" s="28"/>
      <c r="M113" s="28"/>
    </row>
    <row r="114" spans="2:13" x14ac:dyDescent="0.2">
      <c r="B114" s="28"/>
      <c r="C114" s="28"/>
      <c r="D114" s="28"/>
      <c r="E114" s="28"/>
      <c r="F114" s="28"/>
      <c r="G114" s="28"/>
      <c r="H114" s="28"/>
      <c r="I114" s="28"/>
      <c r="J114" s="28"/>
      <c r="K114" s="28"/>
      <c r="L114" s="28"/>
      <c r="M114" s="28"/>
    </row>
    <row r="115" spans="2:13" x14ac:dyDescent="0.2">
      <c r="B115" s="2" t="s">
        <v>79</v>
      </c>
      <c r="C115" s="28"/>
      <c r="D115" s="28"/>
      <c r="E115" s="28"/>
      <c r="F115" s="28"/>
      <c r="G115" s="28"/>
      <c r="H115" s="28"/>
      <c r="I115" s="28"/>
      <c r="J115" s="28"/>
      <c r="K115" s="28"/>
      <c r="L115" s="28"/>
      <c r="M115" s="28"/>
    </row>
    <row r="116" spans="2:13" x14ac:dyDescent="0.2">
      <c r="B116" s="28"/>
      <c r="C116" s="28"/>
      <c r="D116" s="28"/>
      <c r="E116" s="28"/>
      <c r="F116" s="28"/>
      <c r="G116" s="28"/>
      <c r="H116" s="28"/>
      <c r="I116" s="28"/>
      <c r="J116" s="28"/>
      <c r="K116" s="28"/>
      <c r="L116" s="28"/>
      <c r="M116" s="28"/>
    </row>
    <row r="117" spans="2:13" x14ac:dyDescent="0.2">
      <c r="B117" s="28"/>
      <c r="C117" s="28"/>
      <c r="D117" s="28"/>
      <c r="E117" s="28"/>
      <c r="F117" s="28"/>
      <c r="G117" s="28"/>
      <c r="H117" s="28"/>
      <c r="I117" s="28"/>
      <c r="J117" s="28"/>
      <c r="K117" s="28"/>
      <c r="L117" s="28"/>
      <c r="M117" s="28"/>
    </row>
    <row r="118" spans="2:13" x14ac:dyDescent="0.2">
      <c r="B118" s="28"/>
      <c r="C118" s="28"/>
      <c r="D118" s="28"/>
      <c r="E118" s="28"/>
      <c r="F118" s="28"/>
      <c r="G118" s="28"/>
      <c r="H118" s="28"/>
      <c r="I118" s="28"/>
      <c r="J118" s="28"/>
      <c r="K118" s="28"/>
      <c r="L118" s="28"/>
      <c r="M118" s="28"/>
    </row>
    <row r="119" spans="2:13" x14ac:dyDescent="0.2">
      <c r="B119" s="28"/>
      <c r="C119" s="28"/>
      <c r="D119" s="28"/>
      <c r="E119" s="28"/>
      <c r="F119" s="28"/>
      <c r="G119" s="28"/>
      <c r="H119" s="28"/>
      <c r="I119" s="28"/>
      <c r="J119" s="28"/>
      <c r="K119" s="28"/>
      <c r="L119" s="28"/>
      <c r="M119" s="28"/>
    </row>
    <row r="120" spans="2:13" x14ac:dyDescent="0.2">
      <c r="B120" s="28"/>
      <c r="C120" s="28"/>
      <c r="D120" s="28"/>
      <c r="E120" s="28"/>
      <c r="F120" s="28"/>
      <c r="G120" s="28"/>
      <c r="H120" s="28"/>
      <c r="I120" s="28"/>
      <c r="J120" s="28"/>
      <c r="K120" s="28"/>
      <c r="L120" s="28"/>
      <c r="M120" s="28"/>
    </row>
    <row r="121" spans="2:13" x14ac:dyDescent="0.2">
      <c r="B121" s="28"/>
      <c r="C121" s="28"/>
      <c r="D121" s="28"/>
      <c r="E121" s="28"/>
      <c r="F121" s="28"/>
      <c r="G121" s="28"/>
      <c r="H121" s="28"/>
      <c r="I121" s="28"/>
      <c r="J121" s="28"/>
      <c r="K121" s="28"/>
      <c r="L121" s="28"/>
      <c r="M121" s="28"/>
    </row>
    <row r="122" spans="2:13" x14ac:dyDescent="0.2">
      <c r="B122" s="28"/>
      <c r="C122" s="28"/>
      <c r="D122" s="28"/>
      <c r="E122" s="28"/>
      <c r="F122" s="28"/>
      <c r="G122" s="28"/>
      <c r="H122" s="28"/>
      <c r="I122" s="28"/>
      <c r="J122" s="28"/>
      <c r="K122" s="28"/>
      <c r="L122" s="28"/>
      <c r="M122" s="28"/>
    </row>
    <row r="123" spans="2:13" x14ac:dyDescent="0.2">
      <c r="B123" s="28"/>
      <c r="C123" s="28"/>
      <c r="D123" s="28"/>
      <c r="E123" s="28"/>
      <c r="F123" s="28"/>
      <c r="G123" s="28"/>
      <c r="H123" s="28"/>
      <c r="I123" s="28"/>
      <c r="J123" s="28"/>
      <c r="K123" s="28"/>
      <c r="L123" s="28"/>
      <c r="M123" s="28"/>
    </row>
    <row r="124" spans="2:13" x14ac:dyDescent="0.2">
      <c r="B124" s="28"/>
      <c r="C124" s="28"/>
      <c r="D124" s="28"/>
      <c r="E124" s="28"/>
      <c r="F124" s="28"/>
      <c r="G124" s="28"/>
      <c r="H124" s="28"/>
      <c r="I124" s="28"/>
      <c r="J124" s="28"/>
      <c r="K124" s="28"/>
      <c r="L124" s="28"/>
      <c r="M124" s="28"/>
    </row>
    <row r="125" spans="2:13" x14ac:dyDescent="0.2">
      <c r="B125" s="28"/>
      <c r="C125" s="28"/>
      <c r="D125" s="28"/>
      <c r="E125" s="28"/>
      <c r="F125" s="28"/>
      <c r="G125" s="28"/>
      <c r="H125" s="28"/>
      <c r="I125" s="28"/>
      <c r="J125" s="28"/>
      <c r="K125" s="28"/>
      <c r="L125" s="28"/>
      <c r="M125" s="28"/>
    </row>
    <row r="126" spans="2:13" x14ac:dyDescent="0.2">
      <c r="B126" s="28"/>
      <c r="C126" s="28"/>
      <c r="D126" s="28"/>
      <c r="E126" s="28"/>
      <c r="F126" s="28"/>
      <c r="G126" s="28"/>
      <c r="H126" s="28"/>
      <c r="I126" s="28"/>
      <c r="J126" s="28"/>
      <c r="K126" s="28"/>
      <c r="L126" s="28"/>
      <c r="M126" s="28"/>
    </row>
    <row r="127" spans="2:13" x14ac:dyDescent="0.2">
      <c r="B127" s="28"/>
      <c r="C127" s="28"/>
      <c r="D127" s="28"/>
      <c r="E127" s="28"/>
      <c r="F127" s="28"/>
      <c r="G127" s="28"/>
      <c r="H127" s="28"/>
      <c r="I127" s="28"/>
      <c r="J127" s="28"/>
      <c r="K127" s="28"/>
      <c r="L127" s="28"/>
      <c r="M127" s="28"/>
    </row>
    <row r="128" spans="2:13" x14ac:dyDescent="0.2">
      <c r="B128" s="28"/>
      <c r="C128" s="28"/>
      <c r="D128" s="28"/>
      <c r="E128" s="28"/>
      <c r="F128" s="28"/>
      <c r="G128" s="28"/>
      <c r="H128" s="28"/>
      <c r="I128" s="28"/>
      <c r="J128" s="28"/>
      <c r="K128" s="28"/>
      <c r="L128" s="28"/>
      <c r="M128" s="28"/>
    </row>
    <row r="129" spans="2:13" x14ac:dyDescent="0.2">
      <c r="B129" s="28"/>
      <c r="C129" s="28"/>
      <c r="D129" s="28"/>
      <c r="E129" s="28"/>
      <c r="F129" s="28"/>
      <c r="G129" s="28"/>
      <c r="H129" s="28"/>
      <c r="I129" s="28"/>
      <c r="J129" s="28"/>
      <c r="K129" s="28"/>
      <c r="L129" s="28"/>
      <c r="M129" s="28"/>
    </row>
    <row r="130" spans="2:13" x14ac:dyDescent="0.2">
      <c r="B130" s="28"/>
      <c r="C130" s="28"/>
      <c r="D130" s="28"/>
      <c r="E130" s="28"/>
      <c r="F130" s="28"/>
      <c r="G130" s="28"/>
      <c r="H130" s="28"/>
      <c r="I130" s="28"/>
      <c r="J130" s="28"/>
      <c r="K130" s="28"/>
      <c r="L130" s="28"/>
      <c r="M130" s="28"/>
    </row>
    <row r="131" spans="2:13" x14ac:dyDescent="0.2">
      <c r="B131" s="28"/>
      <c r="C131" s="28"/>
      <c r="D131" s="28"/>
      <c r="E131" s="28"/>
      <c r="F131" s="28"/>
      <c r="G131" s="28"/>
      <c r="H131" s="28"/>
      <c r="I131" s="28"/>
      <c r="J131" s="28"/>
      <c r="K131" s="28"/>
      <c r="L131" s="28"/>
      <c r="M131" s="28"/>
    </row>
    <row r="132" spans="2:13" x14ac:dyDescent="0.2">
      <c r="B132" s="28"/>
      <c r="C132" s="28"/>
      <c r="D132" s="28"/>
      <c r="E132" s="28"/>
      <c r="F132" s="28"/>
      <c r="G132" s="28"/>
      <c r="H132" s="28"/>
      <c r="I132" s="28"/>
      <c r="J132" s="28"/>
      <c r="K132" s="28"/>
      <c r="L132" s="28"/>
      <c r="M132" s="28"/>
    </row>
    <row r="133" spans="2:13" x14ac:dyDescent="0.2">
      <c r="B133" s="28"/>
      <c r="C133" s="28"/>
      <c r="D133" s="28"/>
      <c r="E133" s="28"/>
      <c r="F133" s="28"/>
      <c r="G133" s="28"/>
      <c r="H133" s="28"/>
      <c r="I133" s="28"/>
      <c r="J133" s="28"/>
      <c r="K133" s="28"/>
      <c r="L133" s="28"/>
      <c r="M133" s="28"/>
    </row>
    <row r="134" spans="2:13" x14ac:dyDescent="0.2">
      <c r="B134" s="28"/>
      <c r="C134" s="28"/>
      <c r="D134" s="28"/>
      <c r="E134" s="28"/>
      <c r="F134" s="28"/>
      <c r="G134" s="28"/>
      <c r="H134" s="28"/>
      <c r="I134" s="28"/>
      <c r="J134" s="28"/>
      <c r="K134" s="28"/>
      <c r="L134" s="28"/>
      <c r="M134" s="28"/>
    </row>
    <row r="135" spans="2:13" x14ac:dyDescent="0.2">
      <c r="B135" s="28"/>
      <c r="C135" s="28"/>
      <c r="D135" s="28"/>
      <c r="E135" s="28"/>
      <c r="F135" s="28"/>
      <c r="G135" s="28"/>
      <c r="H135" s="28"/>
      <c r="I135" s="28"/>
      <c r="J135" s="28"/>
      <c r="K135" s="28"/>
      <c r="L135" s="28"/>
      <c r="M135" s="28"/>
    </row>
    <row r="136" spans="2:13" x14ac:dyDescent="0.2">
      <c r="B136" s="28"/>
      <c r="C136" s="28"/>
      <c r="D136" s="28"/>
      <c r="E136" s="28"/>
      <c r="F136" s="28"/>
      <c r="G136" s="28"/>
      <c r="H136" s="28"/>
      <c r="I136" s="28"/>
      <c r="J136" s="28"/>
      <c r="K136" s="28"/>
      <c r="L136" s="28"/>
      <c r="M136" s="28"/>
    </row>
  </sheetData>
  <mergeCells count="16">
    <mergeCell ref="I14:M14"/>
    <mergeCell ref="F66:H66"/>
    <mergeCell ref="F67:H67"/>
    <mergeCell ref="F98:H98"/>
    <mergeCell ref="F99:H99"/>
    <mergeCell ref="F36:H36"/>
    <mergeCell ref="F37:H37"/>
    <mergeCell ref="B39:G39"/>
    <mergeCell ref="C43:D43"/>
    <mergeCell ref="I2:N2"/>
    <mergeCell ref="G10:N10"/>
    <mergeCell ref="C3:E3"/>
    <mergeCell ref="C4:E4"/>
    <mergeCell ref="C5:E5"/>
    <mergeCell ref="C6:E6"/>
    <mergeCell ref="C7:E7"/>
  </mergeCells>
  <pageMargins left="0.7" right="0.7" top="0.75" bottom="0.75" header="0.3" footer="0.3"/>
  <pageSetup scale="70" fitToHeight="0" orientation="landscape" r:id="rId1"/>
  <rowBreaks count="3" manualBreakCount="3">
    <brk id="34" max="12" man="1"/>
    <brk id="64" max="12" man="1"/>
    <brk id="97"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5448" r:id="rId4" name="Check Box 328">
              <controlPr defaultSize="0" autoFill="0" autoLine="0" autoPict="0">
                <anchor moveWithCells="1" sizeWithCells="1">
                  <from>
                    <xdr:col>2</xdr:col>
                    <xdr:colOff>19050</xdr:colOff>
                    <xdr:row>8</xdr:row>
                    <xdr:rowOff>9525</xdr:rowOff>
                  </from>
                  <to>
                    <xdr:col>4</xdr:col>
                    <xdr:colOff>571500</xdr:colOff>
                    <xdr:row>9</xdr:row>
                    <xdr:rowOff>19050</xdr:rowOff>
                  </to>
                </anchor>
              </controlPr>
            </control>
          </mc:Choice>
        </mc:AlternateContent>
        <mc:AlternateContent xmlns:mc="http://schemas.openxmlformats.org/markup-compatibility/2006">
          <mc:Choice Requires="x14">
            <control shapeId="5449" r:id="rId5" name="Check Box 329">
              <controlPr defaultSize="0" autoFill="0" autoLine="0" autoPict="0">
                <anchor moveWithCells="1" sizeWithCells="1">
                  <from>
                    <xdr:col>2</xdr:col>
                    <xdr:colOff>19050</xdr:colOff>
                    <xdr:row>9</xdr:row>
                    <xdr:rowOff>28575</xdr:rowOff>
                  </from>
                  <to>
                    <xdr:col>5</xdr:col>
                    <xdr:colOff>0</xdr:colOff>
                    <xdr:row>10</xdr:row>
                    <xdr:rowOff>28575</xdr:rowOff>
                  </to>
                </anchor>
              </controlPr>
            </control>
          </mc:Choice>
        </mc:AlternateContent>
        <mc:AlternateContent xmlns:mc="http://schemas.openxmlformats.org/markup-compatibility/2006">
          <mc:Choice Requires="x14">
            <control shapeId="5450" r:id="rId6" name="Check Box 330">
              <controlPr defaultSize="0" autoFill="0" autoLine="0" autoPict="0">
                <anchor moveWithCells="1" sizeWithCells="1">
                  <from>
                    <xdr:col>2</xdr:col>
                    <xdr:colOff>19050</xdr:colOff>
                    <xdr:row>10</xdr:row>
                    <xdr:rowOff>66675</xdr:rowOff>
                  </from>
                  <to>
                    <xdr:col>5</xdr:col>
                    <xdr:colOff>114300</xdr:colOff>
                    <xdr:row>11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2"/>
  <sheetViews>
    <sheetView workbookViewId="0">
      <selection activeCell="B8" sqref="B8"/>
    </sheetView>
  </sheetViews>
  <sheetFormatPr defaultRowHeight="15" x14ac:dyDescent="0.25"/>
  <cols>
    <col min="1" max="1" width="36.140625" bestFit="1" customWidth="1"/>
  </cols>
  <sheetData>
    <row r="1" spans="1:84" x14ac:dyDescent="0.25">
      <c r="B1" t="s">
        <v>88</v>
      </c>
      <c r="C1" t="s">
        <v>89</v>
      </c>
      <c r="D1" t="s">
        <v>90</v>
      </c>
      <c r="E1" t="s">
        <v>91</v>
      </c>
      <c r="F1" t="s">
        <v>92</v>
      </c>
      <c r="G1" t="s">
        <v>93</v>
      </c>
      <c r="H1" t="s">
        <v>94</v>
      </c>
      <c r="I1" t="s">
        <v>95</v>
      </c>
      <c r="J1" t="s">
        <v>96</v>
      </c>
      <c r="K1" t="s">
        <v>97</v>
      </c>
      <c r="L1" t="s">
        <v>98</v>
      </c>
      <c r="M1" t="s">
        <v>99</v>
      </c>
      <c r="N1" t="s">
        <v>100</v>
      </c>
      <c r="O1" t="s">
        <v>101</v>
      </c>
      <c r="P1" t="s">
        <v>102</v>
      </c>
      <c r="Q1" t="s">
        <v>103</v>
      </c>
      <c r="R1" t="s">
        <v>104</v>
      </c>
      <c r="S1" t="s">
        <v>105</v>
      </c>
      <c r="T1" t="s">
        <v>106</v>
      </c>
      <c r="U1" t="s">
        <v>107</v>
      </c>
      <c r="V1" t="s">
        <v>108</v>
      </c>
      <c r="W1" t="s">
        <v>109</v>
      </c>
      <c r="X1" t="s">
        <v>110</v>
      </c>
      <c r="Y1" t="s">
        <v>111</v>
      </c>
      <c r="Z1" t="s">
        <v>112</v>
      </c>
      <c r="AA1" t="s">
        <v>113</v>
      </c>
      <c r="AB1" t="s">
        <v>114</v>
      </c>
      <c r="AC1" t="s">
        <v>115</v>
      </c>
      <c r="AD1" t="s">
        <v>116</v>
      </c>
      <c r="AE1" t="s">
        <v>117</v>
      </c>
      <c r="AF1" t="s">
        <v>118</v>
      </c>
      <c r="AG1" t="s">
        <v>119</v>
      </c>
      <c r="AH1" t="s">
        <v>120</v>
      </c>
      <c r="AI1" t="s">
        <v>121</v>
      </c>
      <c r="AJ1" t="s">
        <v>122</v>
      </c>
      <c r="AK1" t="s">
        <v>123</v>
      </c>
      <c r="AL1" t="s">
        <v>124</v>
      </c>
      <c r="AM1" t="s">
        <v>125</v>
      </c>
      <c r="AN1" t="s">
        <v>126</v>
      </c>
      <c r="AO1" t="s">
        <v>127</v>
      </c>
      <c r="AP1" t="s">
        <v>128</v>
      </c>
      <c r="AQ1" t="s">
        <v>129</v>
      </c>
      <c r="AR1" t="s">
        <v>130</v>
      </c>
      <c r="AS1" t="s">
        <v>131</v>
      </c>
      <c r="AT1" t="s">
        <v>132</v>
      </c>
      <c r="AU1" t="s">
        <v>133</v>
      </c>
      <c r="AV1" t="s">
        <v>134</v>
      </c>
      <c r="AW1" t="s">
        <v>141</v>
      </c>
      <c r="AX1" t="s">
        <v>142</v>
      </c>
      <c r="AY1" t="s">
        <v>135</v>
      </c>
      <c r="AZ1" t="s">
        <v>143</v>
      </c>
      <c r="BA1" t="s">
        <v>144</v>
      </c>
      <c r="BB1" t="s">
        <v>136</v>
      </c>
      <c r="BC1" t="s">
        <v>137</v>
      </c>
      <c r="BD1" t="s">
        <v>138</v>
      </c>
      <c r="BE1" t="s">
        <v>145</v>
      </c>
      <c r="BF1" t="s">
        <v>146</v>
      </c>
      <c r="BG1" t="s">
        <v>147</v>
      </c>
      <c r="BH1" t="s">
        <v>148</v>
      </c>
      <c r="BI1" t="s">
        <v>149</v>
      </c>
      <c r="BJ1" t="s">
        <v>150</v>
      </c>
      <c r="BK1" t="s">
        <v>151</v>
      </c>
      <c r="BL1" t="s">
        <v>152</v>
      </c>
      <c r="BM1" t="s">
        <v>153</v>
      </c>
      <c r="BN1" t="s">
        <v>154</v>
      </c>
      <c r="BO1" t="s">
        <v>170</v>
      </c>
      <c r="BP1" t="s">
        <v>171</v>
      </c>
      <c r="BQ1" t="s">
        <v>155</v>
      </c>
      <c r="BR1" t="s">
        <v>156</v>
      </c>
      <c r="BS1" t="s">
        <v>157</v>
      </c>
      <c r="BT1" t="s">
        <v>158</v>
      </c>
      <c r="BU1" t="s">
        <v>159</v>
      </c>
      <c r="BV1" t="s">
        <v>160</v>
      </c>
      <c r="BW1" t="s">
        <v>161</v>
      </c>
      <c r="BX1" t="s">
        <v>162</v>
      </c>
      <c r="BY1" t="s">
        <v>163</v>
      </c>
      <c r="BZ1" t="s">
        <v>164</v>
      </c>
      <c r="CA1" t="s">
        <v>165</v>
      </c>
      <c r="CB1" t="s">
        <v>166</v>
      </c>
      <c r="CC1" t="s">
        <v>172</v>
      </c>
      <c r="CD1" t="s">
        <v>139</v>
      </c>
      <c r="CE1" t="s">
        <v>174</v>
      </c>
      <c r="CF1" t="s">
        <v>140</v>
      </c>
    </row>
    <row r="2" spans="1:84" x14ac:dyDescent="0.25">
      <c r="A2">
        <f>REN_Utility_Name</f>
        <v>0</v>
      </c>
      <c r="B2">
        <f>REN_Total_2014</f>
        <v>0</v>
      </c>
      <c r="C2">
        <f>CON_2012_Agriculture_MWH</f>
        <v>0</v>
      </c>
      <c r="D2">
        <f>CON_2012_Commercial_Expend</f>
        <v>0</v>
      </c>
      <c r="E2">
        <f>CON_2012_Commercial_MWH</f>
        <v>0</v>
      </c>
      <c r="F2">
        <f>CON_2012_Distribution_Expend</f>
        <v>0</v>
      </c>
      <c r="G2">
        <f>CON_2012_Distribution_MWH</f>
        <v>0</v>
      </c>
      <c r="H2">
        <f>CON_2012_Expenditures</f>
        <v>0</v>
      </c>
      <c r="I2">
        <f>CON_2012_Industrial_Expend</f>
        <v>0</v>
      </c>
      <c r="J2">
        <f>CON_2012_Industrial_MWH</f>
        <v>0</v>
      </c>
      <c r="K2">
        <f>CON_2012_MWH</f>
        <v>0</v>
      </c>
      <c r="L2">
        <f>CON_2012_NEEA_Expend</f>
        <v>0</v>
      </c>
      <c r="M2">
        <f>CON_2012_NEEA_MWH</f>
        <v>0</v>
      </c>
      <c r="N2">
        <f>CON_2012_OtherSector1_Expend</f>
        <v>0</v>
      </c>
      <c r="O2">
        <f>CON_2012_OtherSector1_MWH</f>
        <v>0</v>
      </c>
      <c r="P2">
        <f>CON_2012_OtherSector2_Expend</f>
        <v>0</v>
      </c>
      <c r="Q2">
        <f>CON_2012_OtherSector2_MWH</f>
        <v>0</v>
      </c>
      <c r="R2">
        <f>CON_2012_Production_Expend</f>
        <v>0</v>
      </c>
      <c r="S2">
        <f>CON_2012_Production_MWH</f>
        <v>0</v>
      </c>
      <c r="T2">
        <f>CON_2012_Program1_Expend</f>
        <v>0</v>
      </c>
      <c r="U2">
        <f>CON_2012_Program2_Expend</f>
        <v>0</v>
      </c>
      <c r="V2">
        <f>CON_2012_Residential_Expend</f>
        <v>0</v>
      </c>
      <c r="W2">
        <f>CON_2012_Residential_MWH</f>
        <v>0</v>
      </c>
      <c r="X2">
        <f>CON_2013_Agriculture_Expend</f>
        <v>0</v>
      </c>
      <c r="Y2">
        <f>CON_2013_Agriculture_MWH</f>
        <v>0</v>
      </c>
      <c r="Z2">
        <f>CON_2013_Commercial_Expend</f>
        <v>0</v>
      </c>
      <c r="AA2">
        <f>CON_2013_Commercial_MWH</f>
        <v>0</v>
      </c>
      <c r="AB2">
        <f>CON_2013_Distribution_Expend</f>
        <v>0</v>
      </c>
      <c r="AC2">
        <f>CON_2013_Distribution_MWH</f>
        <v>0</v>
      </c>
      <c r="AD2">
        <f>CON_2013_Expenditures</f>
        <v>0</v>
      </c>
      <c r="AE2">
        <f>CON_2013_Industrial_Expend</f>
        <v>0</v>
      </c>
      <c r="AF2">
        <f>CON_2013_Industrial_MWH</f>
        <v>0</v>
      </c>
      <c r="AG2">
        <f>CON_2013_MWH</f>
        <v>0</v>
      </c>
      <c r="AH2">
        <f>CON_2013_NEEA_Expend</f>
        <v>0</v>
      </c>
      <c r="AI2">
        <f>CON_2013_NEEA_MWH</f>
        <v>0</v>
      </c>
      <c r="AJ2">
        <f>CON_2013_OtherSector1_Expend</f>
        <v>0</v>
      </c>
      <c r="AK2">
        <f>CON_2013_OtherSector1_MWH</f>
        <v>0</v>
      </c>
      <c r="AL2">
        <f>CON_2013_OtherSector2_Expend</f>
        <v>0</v>
      </c>
      <c r="AM2">
        <f>CON_2013_OtherSector2_MWH</f>
        <v>0</v>
      </c>
      <c r="AN2">
        <f>CON_2013_Production_Expend</f>
        <v>0</v>
      </c>
      <c r="AO2">
        <f>CON_2013_Production_MWH</f>
        <v>0</v>
      </c>
      <c r="AP2">
        <f>CON_2013_Program1_Expend</f>
        <v>0</v>
      </c>
      <c r="AQ2">
        <f>CON_2013_Program2_Expend</f>
        <v>0</v>
      </c>
      <c r="AR2">
        <f>CON_2013_Residential_Expend</f>
        <v>0</v>
      </c>
      <c r="AS2">
        <f>CON_2013_Residential_MWH</f>
        <v>0</v>
      </c>
      <c r="AT2">
        <f>CON_Contact_Name</f>
        <v>0</v>
      </c>
      <c r="AU2">
        <f>CON_Email</f>
        <v>0</v>
      </c>
      <c r="AV2">
        <f>CON_Phone</f>
        <v>0</v>
      </c>
      <c r="AW2">
        <f>CON_Potential_2012_2021</f>
        <v>0</v>
      </c>
      <c r="AX2">
        <f>CON_Potential_2014_2023</f>
        <v>0</v>
      </c>
      <c r="AY2">
        <f>CON_Report_Date</f>
        <v>0</v>
      </c>
      <c r="AZ2">
        <f>CON_Target_2012_2013</f>
        <v>0</v>
      </c>
      <c r="BA2">
        <f>CON_Target_2014_2015</f>
        <v>0</v>
      </c>
      <c r="BB2">
        <f>CON_Utility_Name</f>
        <v>0</v>
      </c>
      <c r="BC2">
        <f>REN_Contact_Name</f>
        <v>0</v>
      </c>
      <c r="BD2">
        <f>REN_Email</f>
        <v>0</v>
      </c>
      <c r="BE2">
        <f>REN_ERR_ApprenticeLabor</f>
        <v>0</v>
      </c>
      <c r="BF2">
        <f>REN_ERR_Biodiesel</f>
        <v>0</v>
      </c>
      <c r="BG2">
        <f>REN_ERR_Biomass</f>
        <v>0</v>
      </c>
      <c r="BH2">
        <f>REN_ERR_Geothermal</f>
        <v>0</v>
      </c>
      <c r="BI2">
        <f>REN_ERR_LandfillGas</f>
        <v>0</v>
      </c>
      <c r="BJ2">
        <f>REN_ERR_SewageGas</f>
        <v>0</v>
      </c>
      <c r="BK2">
        <f>REN_ERR_Solar</f>
        <v>0</v>
      </c>
      <c r="BL2">
        <f>REN_ERR_Water</f>
        <v>0</v>
      </c>
      <c r="BM2">
        <f>REN_ERR_Wind</f>
        <v>0</v>
      </c>
      <c r="BN2">
        <f>REN_ERR_WOT</f>
        <v>0</v>
      </c>
      <c r="BO2">
        <f>REN_Expenditure_Amount_2014</f>
        <v>0</v>
      </c>
      <c r="BP2" t="str">
        <f>REN_Expenditure_Percent_2014</f>
        <v/>
      </c>
      <c r="BQ2">
        <f>REN_Load_2012</f>
        <v>0</v>
      </c>
      <c r="BR2">
        <f>REN_Load_2013</f>
        <v>0</v>
      </c>
      <c r="BS2">
        <f>REN_REC_ApprenticeLabor</f>
        <v>0</v>
      </c>
      <c r="BT2">
        <f>REN_REC_Biodiesel</f>
        <v>0</v>
      </c>
      <c r="BU2">
        <f>REN_REC_Biomass</f>
        <v>0</v>
      </c>
      <c r="BV2">
        <f>REN_REC_DistributedGeneration</f>
        <v>0</v>
      </c>
      <c r="BW2">
        <f>REN_REC_Geothermal</f>
        <v>0</v>
      </c>
      <c r="BX2">
        <f>REN_REC_LandfillGas</f>
        <v>0</v>
      </c>
      <c r="BY2">
        <f>REN_REC_SewageGas</f>
        <v>0</v>
      </c>
      <c r="BZ2">
        <f>REN_REC_Solar</f>
        <v>0</v>
      </c>
      <c r="CA2">
        <f>REN_REC_Wind</f>
        <v>0</v>
      </c>
      <c r="CB2">
        <f>REN_REC_WOT</f>
        <v>0</v>
      </c>
      <c r="CC2">
        <f>REN_RetailRevenueRequirement_2014</f>
        <v>0</v>
      </c>
      <c r="CD2">
        <f>REN_Submittal_Date</f>
        <v>0</v>
      </c>
      <c r="CE2">
        <f>REN_Total_2014</f>
        <v>0</v>
      </c>
      <c r="CF2">
        <f>REN_Utility_Name</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Year xmlns="63979cc8-f6b2-4ee6-8bed-630b6048d169">2014</Year>
    <d599451e10b14aceb47619c4acf6a5e3 xmlns="59db5950-9a61-4c09-b3e2-fe6d472fba04">
      <Terms xmlns="http://schemas.microsoft.com/office/infopath/2007/PartnerControls">
        <TermInfo xmlns="http://schemas.microsoft.com/office/infopath/2007/PartnerControls">
          <TermName xmlns="http://schemas.microsoft.com/office/infopath/2007/PartnerControls">Energy and Technology</TermName>
          <TermId xmlns="http://schemas.microsoft.com/office/infopath/2007/PartnerControls">43b76879-3ce9-450b-82c1-09e0fad106ad</TermId>
        </TermInfo>
        <TermInfo xmlns="http://schemas.microsoft.com/office/infopath/2007/PartnerControls">
          <TermName xmlns="http://schemas.microsoft.com/office/infopath/2007/PartnerControls">State Energy Office</TermName>
          <TermId xmlns="http://schemas.microsoft.com/office/infopath/2007/PartnerControls">a139cb90-38ff-40be-94b0-10864d67941e</TermId>
        </TermInfo>
        <TermInfo xmlns="http://schemas.microsoft.com/office/infopath/2007/PartnerControls">
          <TermName xmlns="http://schemas.microsoft.com/office/infopath/2007/PartnerControls">Electric Utilities</TermName>
          <TermId xmlns="http://schemas.microsoft.com/office/infopath/2007/PartnerControls">06344503-e39b-47b5-a8fa-c7183fd9f2d6</TermId>
        </TermInfo>
        <TermInfo xmlns="http://schemas.microsoft.com/office/infopath/2007/PartnerControls">
          <TermName xmlns="http://schemas.microsoft.com/office/infopath/2007/PartnerControls">Energy Independence</TermName>
          <TermId xmlns="http://schemas.microsoft.com/office/infopath/2007/PartnerControls">52a36080-840b-42db-9c95-a574519b8fa9</TermId>
        </TermInfo>
      </Terms>
    </d599451e10b14aceb47619c4acf6a5e3>
    <TaxCatchAll xmlns="59db5950-9a61-4c09-b3e2-fe6d472fba04">
      <Value>52</Value>
      <Value>13</Value>
      <Value>2</Value>
      <Value>22</Value>
    </TaxCatchAll>
    <BusinessUnit xmlns="63979cc8-f6b2-4ee6-8bed-630b6048d169">Energy Office</BusinessUnit>
    <PublishingExpirationDate xmlns="http://schemas.microsoft.com/sharepoint/v3" xsi:nil="true"/>
    <RoutingRuleDescription xmlns="http://schemas.microsoft.com/sharepoint/v3">EIA 2014 Report Workbook for Utilities</RoutingRuleDescription>
    <PublishingStartDate xmlns="http://schemas.microsoft.com/sharepoint/v3" xsi:nil="true"/>
    <Publish xmlns="63979cc8-f6b2-4ee6-8bed-630b6048d169">Yes</Publish>
    <Topic xmlns="63979cc8-f6b2-4ee6-8bed-630b6048d169">Energy</Topic>
    <Program xmlns="63979cc8-f6b2-4ee6-8bed-630b6048d169">Energy and Technology</Program>
    <Content_x0020_Type xmlns="63979cc8-f6b2-4ee6-8bed-630b6048d169">Form</Content_x0020_Typ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7F82A00B46344287D29A2B5774955F" ma:contentTypeVersion="14" ma:contentTypeDescription="Create a new document." ma:contentTypeScope="" ma:versionID="bfa2846a6c184686b9f3de044de7d400">
  <xsd:schema xmlns:xsd="http://www.w3.org/2001/XMLSchema" xmlns:xs="http://www.w3.org/2001/XMLSchema" xmlns:p="http://schemas.microsoft.com/office/2006/metadata/properties" xmlns:ns1="http://schemas.microsoft.com/sharepoint/v3" xmlns:ns2="63979cc8-f6b2-4ee6-8bed-630b6048d169" xmlns:ns4="59db5950-9a61-4c09-b3e2-fe6d472fba04" targetNamespace="http://schemas.microsoft.com/office/2006/metadata/properties" ma:root="true" ma:fieldsID="780788e8d5d34511c459ebaa77e41fd8" ns1:_="" ns2:_="" ns4:_="">
    <xsd:import namespace="http://schemas.microsoft.com/sharepoint/v3"/>
    <xsd:import namespace="63979cc8-f6b2-4ee6-8bed-630b6048d169"/>
    <xsd:import namespace="59db5950-9a61-4c09-b3e2-fe6d472fba04"/>
    <xsd:element name="properties">
      <xsd:complexType>
        <xsd:sequence>
          <xsd:element name="documentManagement">
            <xsd:complexType>
              <xsd:all>
                <xsd:element ref="ns1:PublishingStartDate" minOccurs="0"/>
                <xsd:element ref="ns1:PublishingExpirationDate" minOccurs="0"/>
                <xsd:element ref="ns2:Program"/>
                <xsd:element ref="ns2:Content_x0020_Type"/>
                <xsd:element ref="ns1:RoutingRuleDescription"/>
                <xsd:element ref="ns4:d599451e10b14aceb47619c4acf6a5e3" minOccurs="0"/>
                <xsd:element ref="ns4:TaxCatchAll" minOccurs="0"/>
                <xsd:element ref="ns2:BusinessUnit" minOccurs="0"/>
                <xsd:element ref="ns2:Year" minOccurs="0"/>
                <xsd:element ref="ns2:Publish" minOccurs="0"/>
                <xsd:element ref="ns2: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element name="RoutingRuleDescription" ma:index="12" ma:displayName="Description" ma:internalName="RoutingRuleDescrip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3979cc8-f6b2-4ee6-8bed-630b6048d169" elementFormDefault="qualified">
    <xsd:import namespace="http://schemas.microsoft.com/office/2006/documentManagement/types"/>
    <xsd:import namespace="http://schemas.microsoft.com/office/infopath/2007/PartnerControls"/>
    <xsd:element name="Program" ma:index="10" ma:displayName="Theme" ma:format="Dropdown" ma:internalName="Program">
      <xsd:simpleType>
        <xsd:restriction base="dms:Choice">
          <xsd:enumeration value="About Commerce"/>
          <xsd:enumeration value="Business and Economic Development"/>
          <xsd:enumeration value="Community Services and Facilities"/>
          <xsd:enumeration value="Crime Victims and Public Safety"/>
          <xsd:enumeration value="Energy and Technology"/>
          <xsd:enumeration value="Foreclosure Fairness Program"/>
          <xsd:enumeration value="Growth Management"/>
          <xsd:enumeration value="Homeless Programs"/>
          <xsd:enumeration value="Housing and Homeless"/>
          <xsd:enumeration value="Infrastructure and Community Development"/>
          <xsd:enumeration value="Open Grants and Loan Applications"/>
          <xsd:enumeration value="Research Services"/>
          <xsd:enumeration value="Services and Assistance"/>
          <xsd:enumeration value="Reports and Publications"/>
        </xsd:restriction>
      </xsd:simpleType>
    </xsd:element>
    <xsd:element name="Content_x0020_Type" ma:index="11" ma:displayName="Content Type" ma:format="Dropdown" ma:internalName="Content_x0020_Type">
      <xsd:simpleType>
        <xsd:restriction base="dms:Choice">
          <xsd:enumeration value="Grant Application"/>
          <xsd:enumeration value="Loan Application"/>
          <xsd:enumeration value="Report"/>
          <xsd:enumeration value="Form"/>
          <xsd:enumeration value="Training Material"/>
          <xsd:enumeration value="Policy"/>
          <xsd:enumeration value="Presentation"/>
          <xsd:enumeration value="Award Lists"/>
          <xsd:enumeration value="Contract"/>
          <xsd:enumeration value="Project Information"/>
          <xsd:enumeration value="Data"/>
          <xsd:enumeration value="Commerce Solicitation"/>
          <xsd:enumeration value="Loan Application"/>
          <xsd:enumeration value="Public Input Process"/>
          <xsd:enumeration value="Fact Sheet"/>
          <xsd:enumeration value="Financial"/>
        </xsd:restriction>
      </xsd:simpleType>
    </xsd:element>
    <xsd:element name="BusinessUnit" ma:index="17" nillable="true" ma:displayName="Business Unit" ma:internalName="BusinessUnit">
      <xsd:simpleType>
        <xsd:restriction base="dms:Text">
          <xsd:maxLength value="55"/>
        </xsd:restriction>
      </xsd:simpleType>
    </xsd:element>
    <xsd:element name="Year" ma:index="18" nillable="true" ma:displayName="Year" ma:format="Dropdown" ma:internalName="Year">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restriction>
      </xsd:simpleType>
    </xsd:element>
    <xsd:element name="Publish" ma:index="19" nillable="true" ma:displayName="Publish" ma:format="RadioButtons" ma:internalName="Publish">
      <xsd:simpleType>
        <xsd:restriction base="dms:Choice">
          <xsd:enumeration value="Yes"/>
          <xsd:enumeration value="No"/>
        </xsd:restriction>
      </xsd:simpleType>
    </xsd:element>
    <xsd:element name="Topic" ma:index="20" nillable="true" ma:displayName="Topic" ma:format="Dropdown" ma:internalName="Topic">
      <xsd:simpleType>
        <xsd:restriction base="dms:Choice">
          <xsd:enumeration value="Affordable Housing"/>
          <xsd:enumeration value="Agriculture"/>
          <xsd:enumeration value="Annexation"/>
          <xsd:enumeration value="Annual Report"/>
          <xsd:enumeration value="Best Available Science"/>
          <xsd:enumeration value="Bicycling, Walking"/>
          <xsd:enumeration value="Buildable Lands"/>
          <xsd:enumeration value="Capital Facilities"/>
          <xsd:enumeration value="Capital Facilities Template"/>
          <xsd:enumeration value="Citizen Participation"/>
          <xsd:enumeration value="Clearing, Grading"/>
          <xsd:enumeration value="Coastal Erosion"/>
          <xsd:enumeration value="Comprehensive Plans"/>
          <xsd:enumeration value="Concurrency"/>
          <xsd:enumeration value="Critical Areas"/>
          <xsd:enumeration value="Development Regulations"/>
          <xsd:enumeration value="Economic Development"/>
          <xsd:enumeration value="ESA Listings"/>
          <xsd:enumeration value="ESHB 1724"/>
          <xsd:enumeration value="GMA"/>
          <xsd:enumeration value="GMA"/>
          <xsd:enumeration value="GMA RCWs"/>
          <xsd:enumeration value="Governor's Smart Communities Awards Program Brochure"/>
          <xsd:enumeration value="Growth Management 15-Year - An Overview, Brochure"/>
          <xsd:enumeration value="Growth Management 15-Year Report"/>
          <xsd:enumeration value="Growth Management Hearings Boards"/>
          <xsd:enumeration value="Growth Management Services"/>
          <xsd:enumeration value="Historic Preservation"/>
          <xsd:enumeration value="Housing"/>
          <xsd:enumeration value="Impact Fees"/>
          <xsd:enumeration value="Interagency Contacts"/>
          <xsd:enumeration value="Land Use Element"/>
          <xsd:enumeration value="Medical Marijuana"/>
          <xsd:enumeration value="Military Installation Compatibility"/>
          <xsd:enumeration value="Military Installations"/>
          <xsd:enumeration value="Minimum Guidelines"/>
          <xsd:enumeration value="Model Codes"/>
          <xsd:enumeration value="Natural Hazard Reduction"/>
          <xsd:enumeration value="Parks, Recreation, and Open Space"/>
          <xsd:enumeration value="Permits"/>
          <xsd:enumeration value="Planner's Update Bulletin"/>
          <xsd:enumeration value="Planner's Update Newsletter"/>
          <xsd:enumeration value="Population Forecasting"/>
          <xsd:enumeration value="Procedural Criteria"/>
          <xsd:enumeration value="Project Consistency"/>
          <xsd:enumeration value="Property Rights"/>
          <xsd:enumeration value="Quality of Life"/>
          <xsd:enumeration value="RCWs"/>
          <xsd:enumeration value="Resource Lands"/>
          <xsd:enumeration value="Rural"/>
          <xsd:enumeration value="Rural Lands"/>
          <xsd:enumeration value="SEPA/GMA"/>
          <xsd:enumeration value="Shoreline Management"/>
          <xsd:enumeration value="Short Course"/>
          <xsd:enumeration value="Success Stories"/>
          <xsd:enumeration value="Transportation"/>
          <xsd:enumeration value="Update Process"/>
          <xsd:enumeration value="Update, GMA"/>
          <xsd:enumeration value="Urban"/>
          <xsd:enumeration value="Urban Growth Areas"/>
          <xsd:enumeration value="WAC"/>
          <xsd:enumeration value="Energy"/>
          <xsd:enumeration value="Energy strategy"/>
          <xsd:enumeration value="Energy policy"/>
          <xsd:enumeration value="Electric Utilities"/>
          <xsd:enumeration value="Building Codes"/>
          <xsd:enumeration value="Appliances"/>
          <xsd:enumeration value="SEP Grants and Loans"/>
          <xsd:enumeration value="Bioenergy"/>
          <xsd:enumeration value="Petroleum and Natural Gas"/>
          <xsd:enumeration value="Renewable Resources"/>
          <xsd:enumeration value="Transportation"/>
          <xsd:enumeration value="Energy Emergencies"/>
          <xsd:enumeration value="Energy Data"/>
          <xsd:enumeration value="60 day notice"/>
          <xsd:enumeration value="Appellate Decisions"/>
          <xsd:enumeration value="Biodiversity"/>
          <xsd:enumeration value="Checklist"/>
          <xsd:enumeration value="Citizen Participation"/>
          <xsd:enumeration value="Climate Change"/>
          <xsd:enumeration value="Energy"/>
          <xsd:enumeration value="Energy Aware"/>
          <xsd:enumeration value="Evergreen Communities"/>
          <xsd:enumeration value="GMA Effectiveness"/>
          <xsd:enumeration value="GMA Publications"/>
          <xsd:enumeration value="GMA RCW Update"/>
          <xsd:enumeration value="GMA Update Map"/>
          <xsd:enumeration value="Land Use Study Commission"/>
          <xsd:enumeration value="Mineral Lands"/>
          <xsd:enumeration value="Multi-Unit Tax Exemption"/>
          <xsd:enumeration value="Multi-Unit Tax Form"/>
          <xsd:enumeration value="NSP"/>
          <xsd:enumeration value="Planner Forums"/>
          <xsd:enumeration value="Property Rights"/>
          <xsd:enumeration value="Guidebook"/>
          <xsd:enumeration value="Parks and Open Space"/>
          <xsd:enumeration value="Periodic Update"/>
          <xsd:enumeration value="GMA Update (update process)"/>
          <xsd:enumeration value="Permitting"/>
          <xsd:enumeration value="Planners Update Newsletter"/>
          <xsd:enumeration value="Regulatory Reform"/>
          <xsd:enumeration value="School Planning"/>
          <xsd:enumeration value="Rural Lands"/>
          <xsd:enumeration value="SEPA"/>
          <xsd:enumeration value="SEPA/GMA"/>
          <xsd:enumeration value="Smart Growth"/>
          <xsd:enumeration value="TDR"/>
          <xsd:enumeration value="UGA"/>
          <xsd:enumeration value="Update"/>
          <xsd:enumeration value="Update Schedule Map"/>
          <xsd:enumeration value="Urban Growth Areas"/>
        </xsd:restriction>
      </xsd:simpleType>
    </xsd:element>
  </xsd:schema>
  <xsd:schema xmlns:xsd="http://www.w3.org/2001/XMLSchema" xmlns:xs="http://www.w3.org/2001/XMLSchema" xmlns:dms="http://schemas.microsoft.com/office/2006/documentManagement/types" xmlns:pc="http://schemas.microsoft.com/office/infopath/2007/PartnerControls" targetNamespace="59db5950-9a61-4c09-b3e2-fe6d472fba04" elementFormDefault="qualified">
    <xsd:import namespace="http://schemas.microsoft.com/office/2006/documentManagement/types"/>
    <xsd:import namespace="http://schemas.microsoft.com/office/infopath/2007/PartnerControls"/>
    <xsd:element name="d599451e10b14aceb47619c4acf6a5e3" ma:index="15" nillable="true" ma:taxonomy="true" ma:internalName="d599451e10b14aceb47619c4acf6a5e3" ma:taxonomyFieldName="Tags" ma:displayName="Tags" ma:default="" ma:fieldId="{d599451e-10b1-4ace-b476-19c4acf6a5e3}" ma:taxonomyMulti="true" ma:sspId="bf6a826f-2cab-45dc-9ffe-fa5cab908faa" ma:termSetId="1ce3ecf8-e5ae-413d-890c-de5413657a20" ma:anchorId="00000000-0000-0000-0000-000000000000" ma:open="false" ma:isKeyword="false">
      <xsd:complexType>
        <xsd:sequence>
          <xsd:element ref="pc:Terms" minOccurs="0" maxOccurs="1"/>
        </xsd:sequence>
      </xsd:complexType>
    </xsd:element>
    <xsd:element name="TaxCatchAll" ma:index="16" nillable="true" ma:displayName="Taxonomy Catch All Column" ma:hidden="true" ma:list="{ae2a0ba3-27c4-4c52-bac5-ed8a80cb3154}" ma:internalName="TaxCatchAll" ma:showField="CatchAllData" ma:web="3a6c8716-ce09-4ad1-ae62-44b49a76ad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13"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134EF7-F04D-4218-953F-7A835D8EE7C1}">
  <ds:schemaRefs>
    <ds:schemaRef ds:uri="http://purl.org/dc/terms/"/>
    <ds:schemaRef ds:uri="63979cc8-f6b2-4ee6-8bed-630b6048d169"/>
    <ds:schemaRef ds:uri="59db5950-9a61-4c09-b3e2-fe6d472fba04"/>
    <ds:schemaRef ds:uri="http://schemas.microsoft.com/office/2006/metadata/properties"/>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office/infopath/2007/PartnerControls"/>
    <ds:schemaRef ds:uri="http://schemas.microsoft.com/sharepoint/v3"/>
    <ds:schemaRef ds:uri="http://purl.org/dc/dcmitype/"/>
  </ds:schemaRefs>
</ds:datastoreItem>
</file>

<file path=customXml/itemProps2.xml><?xml version="1.0" encoding="utf-8"?>
<ds:datastoreItem xmlns:ds="http://schemas.openxmlformats.org/officeDocument/2006/customXml" ds:itemID="{2F4EF345-C7A3-4312-A2DA-7A75ECC155C4}">
  <ds:schemaRefs>
    <ds:schemaRef ds:uri="http://schemas.microsoft.com/sharepoint/v3/contenttype/forms"/>
  </ds:schemaRefs>
</ds:datastoreItem>
</file>

<file path=customXml/itemProps3.xml><?xml version="1.0" encoding="utf-8"?>
<ds:datastoreItem xmlns:ds="http://schemas.openxmlformats.org/officeDocument/2006/customXml" ds:itemID="{7A52D82D-3803-40AB-BA49-2DF6CCB473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3979cc8-f6b2-4ee6-8bed-630b6048d169"/>
    <ds:schemaRef ds:uri="59db5950-9a61-4c09-b3e2-fe6d472fb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85</vt:i4>
      </vt:variant>
    </vt:vector>
  </HeadingPairs>
  <TitlesOfParts>
    <vt:vector size="90" baseType="lpstr">
      <vt:lpstr>Instructions - 2014</vt:lpstr>
      <vt:lpstr>Instructions - Revise 2012</vt:lpstr>
      <vt:lpstr>Conservation Report</vt:lpstr>
      <vt:lpstr>Renewables Report</vt:lpstr>
      <vt:lpstr>Data</vt:lpstr>
      <vt:lpstr>CON_2012_Agriculture_Expend</vt:lpstr>
      <vt:lpstr>CON_2012_Agriculture_MWH</vt:lpstr>
      <vt:lpstr>CON_2012_Commercial_Expend</vt:lpstr>
      <vt:lpstr>CON_2012_Commercial_MWH</vt:lpstr>
      <vt:lpstr>CON_2012_Distribution_Expend</vt:lpstr>
      <vt:lpstr>CON_2012_Distribution_MWH</vt:lpstr>
      <vt:lpstr>CON_2012_Expenditures</vt:lpstr>
      <vt:lpstr>CON_2012_Industrial_Expend</vt:lpstr>
      <vt:lpstr>CON_2012_Industrial_MWH</vt:lpstr>
      <vt:lpstr>CON_2012_MWH</vt:lpstr>
      <vt:lpstr>CON_2012_NEEA_Expend</vt:lpstr>
      <vt:lpstr>CON_2012_NEEA_MWH</vt:lpstr>
      <vt:lpstr>CON_2012_OtherSector1_Expend</vt:lpstr>
      <vt:lpstr>CON_2012_OtherSector1_MWH</vt:lpstr>
      <vt:lpstr>CON_2012_OtherSector2_Expend</vt:lpstr>
      <vt:lpstr>CON_2012_OtherSector2_MWH</vt:lpstr>
      <vt:lpstr>CON_2012_Production_Expend</vt:lpstr>
      <vt:lpstr>CON_2012_Production_MWH</vt:lpstr>
      <vt:lpstr>CON_2012_Program1_Expend</vt:lpstr>
      <vt:lpstr>CON_2012_Program2_Expend</vt:lpstr>
      <vt:lpstr>CON_2012_Residential_Expend</vt:lpstr>
      <vt:lpstr>CON_2012_Residential_MWH</vt:lpstr>
      <vt:lpstr>CON_2013_Agriculture_Expend</vt:lpstr>
      <vt:lpstr>CON_2013_Agriculture_MWH</vt:lpstr>
      <vt:lpstr>CON_2013_Commercial_Expend</vt:lpstr>
      <vt:lpstr>CON_2013_Commercial_MWH</vt:lpstr>
      <vt:lpstr>CON_2013_Distribution_Expend</vt:lpstr>
      <vt:lpstr>CON_2013_Distribution_MWH</vt:lpstr>
      <vt:lpstr>CON_2013_Expenditures</vt:lpstr>
      <vt:lpstr>CON_2013_Industrial_Expend</vt:lpstr>
      <vt:lpstr>CON_2013_Industrial_MWH</vt:lpstr>
      <vt:lpstr>CON_2013_MWH</vt:lpstr>
      <vt:lpstr>CON_2013_NEEA_Expend</vt:lpstr>
      <vt:lpstr>CON_2013_NEEA_MWH</vt:lpstr>
      <vt:lpstr>CON_2013_OtherSector1_Expend</vt:lpstr>
      <vt:lpstr>CON_2013_OtherSector1_MWH</vt:lpstr>
      <vt:lpstr>CON_2013_OtherSector2_Expend</vt:lpstr>
      <vt:lpstr>CON_2013_OtherSector2_MWH</vt:lpstr>
      <vt:lpstr>CON_2013_Production_Expend</vt:lpstr>
      <vt:lpstr>CON_2013_Production_MWH</vt:lpstr>
      <vt:lpstr>CON_2013_Program1_Expend</vt:lpstr>
      <vt:lpstr>CON_2013_Program2_Expend</vt:lpstr>
      <vt:lpstr>CON_2013_Residential_Expend</vt:lpstr>
      <vt:lpstr>CON_2013_Residential_MWH</vt:lpstr>
      <vt:lpstr>CON_Contact_Name</vt:lpstr>
      <vt:lpstr>CON_Email</vt:lpstr>
      <vt:lpstr>CON_Phone</vt:lpstr>
      <vt:lpstr>CON_Potential_2012_2021</vt:lpstr>
      <vt:lpstr>CON_Potential_2014_2023</vt:lpstr>
      <vt:lpstr>CON_Report_Date</vt:lpstr>
      <vt:lpstr>CON_Target_2012_2013</vt:lpstr>
      <vt:lpstr>CON_Target_2014_2015</vt:lpstr>
      <vt:lpstr>CON_Utility_Name</vt:lpstr>
      <vt:lpstr>'Conservation Report'!Print_Area</vt:lpstr>
      <vt:lpstr>'Renewables Report'!Print_Area</vt:lpstr>
      <vt:lpstr>REN_Contact_Name</vt:lpstr>
      <vt:lpstr>REN_Email</vt:lpstr>
      <vt:lpstr>REN_ERR_ApprenticeLabor</vt:lpstr>
      <vt:lpstr>REN_ERR_Biodiesel</vt:lpstr>
      <vt:lpstr>REN_ERR_Biomass</vt:lpstr>
      <vt:lpstr>REN_ERR_Geothermal</vt:lpstr>
      <vt:lpstr>REN_ERR_LandfillGas</vt:lpstr>
      <vt:lpstr>REN_ERR_SewageGas</vt:lpstr>
      <vt:lpstr>REN_ERR_Solar</vt:lpstr>
      <vt:lpstr>REN_ERR_Water</vt:lpstr>
      <vt:lpstr>REN_ERR_Wind</vt:lpstr>
      <vt:lpstr>REN_ERR_WOT</vt:lpstr>
      <vt:lpstr>REN_Expenditure_Amount_2014</vt:lpstr>
      <vt:lpstr>REN_Expenditure_Percent_2014</vt:lpstr>
      <vt:lpstr>REN_Load_2012</vt:lpstr>
      <vt:lpstr>REN_Load_2013</vt:lpstr>
      <vt:lpstr>REN_REC_ApprenticeLabor</vt:lpstr>
      <vt:lpstr>REN_REC_Biodiesel</vt:lpstr>
      <vt:lpstr>REN_REC_Biomass</vt:lpstr>
      <vt:lpstr>REN_REC_DistributedGeneration</vt:lpstr>
      <vt:lpstr>REN_REC_Geothermal</vt:lpstr>
      <vt:lpstr>REN_REC_LandfillGas</vt:lpstr>
      <vt:lpstr>REN_REC_SewageGas</vt:lpstr>
      <vt:lpstr>REN_REC_Solar</vt:lpstr>
      <vt:lpstr>REN_REC_Wind</vt:lpstr>
      <vt:lpstr>REN_REC_WOT</vt:lpstr>
      <vt:lpstr>REN_RetailRevenueRequirement_2014</vt:lpstr>
      <vt:lpstr>REN_Submittal_Date</vt:lpstr>
      <vt:lpstr>REN_Total_2014</vt:lpstr>
      <vt:lpstr>REN_Utility_Name</vt:lpstr>
    </vt:vector>
  </TitlesOfParts>
  <Company>CTED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2014 Report Workbook for Utilities</dc:title>
  <dc:creator>Glenn Blackmon</dc:creator>
  <cp:keywords>EIA 2014 Report Workbook for Utilities</cp:keywords>
  <cp:lastModifiedBy>Glenn Blackmon</cp:lastModifiedBy>
  <cp:lastPrinted>2014-03-31T21:01:12Z</cp:lastPrinted>
  <dcterms:created xsi:type="dcterms:W3CDTF">2012-03-20T21:01:26Z</dcterms:created>
  <dcterms:modified xsi:type="dcterms:W3CDTF">2014-05-01T15:14:23Z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0x010100B37F82A00B46344287D29A2B5774955F</vt:lpwstr>
  </property>
  <property fmtid="{D5CDD505-2E9C-101B-9397-08002B2CF9AE}" pid="3" name="Tags">
    <vt:lpwstr>22;#Energy and Technology|43b76879-3ce9-450b-82c1-09e0fad106ad;#2;#State Energy Office|a139cb90-38ff-40be-94b0-10864d67941e;#13;#Electric Utilities|06344503-e39b-47b5-a8fa-c7183fd9f2d6;#52;#Energy Independence|52a36080-840b-42db-9c95-a574519b8fa9</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ies>
</file>