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Renewable by Utility" sheetId="5" r:id="rId1"/>
    <sheet name="Renewable by Type" sheetId="4" r:id="rId2"/>
    <sheet name="Conservation by Utility" sheetId="3" r:id="rId3"/>
    <sheet name="Conservation by Sector" sheetId="1" r:id="rId4"/>
    <sheet name="Reported Data" sheetId="2" r:id="rId5"/>
  </sheets>
  <externalReferences>
    <externalReference r:id="rId6"/>
    <externalReference r:id="rId7"/>
    <externalReference r:id="rId8"/>
  </externalReferences>
  <definedNames>
    <definedName name="_xlnm._FilterDatabase" localSheetId="4" hidden="1">'Reported Data'!$A$1:$CF$18</definedName>
    <definedName name="CON_2012_Agriculture_MWH">'[3]Conservation Report'!$D$20</definedName>
    <definedName name="CON_2012_Commercial_Expend">'[3]Conservation Report'!$E$18</definedName>
    <definedName name="CON_2012_Commercial_MWH">'[3]Conservation Report'!$D$18</definedName>
    <definedName name="CON_2012_Distribution_Expend">'[3]Conservation Report'!$E$21</definedName>
    <definedName name="CON_2012_Distribution_MWH">'[3]Conservation Report'!$D$21</definedName>
    <definedName name="CON_2012_Expenditures">'[3]Conservation Report'!$E$30</definedName>
    <definedName name="CON_2012_Industrial_Expend">'[3]Conservation Report'!$E$19</definedName>
    <definedName name="CON_2012_Industrial_MWH">'[3]Conservation Report'!$D$19</definedName>
    <definedName name="CON_2012_MWH">'[3]Conservation Report'!$D$30</definedName>
    <definedName name="CON_2012_NEEA_Expend">'[3]Conservation Report'!$E$23</definedName>
    <definedName name="CON_2012_NEEA_MWH">'[3]Conservation Report'!$D$23</definedName>
    <definedName name="CON_2012_OtherSector1_Expend">'[3]Conservation Report'!$E$24</definedName>
    <definedName name="CON_2012_OtherSector1_MWH">'[3]Conservation Report'!$D$24</definedName>
    <definedName name="CON_2012_OtherSector2_Expend">'[3]Conservation Report'!$E$25</definedName>
    <definedName name="CON_2012_OtherSector2_MWH">'[3]Conservation Report'!$D$25</definedName>
    <definedName name="CON_2012_Production_Expend">'[3]Conservation Report'!$E$22</definedName>
    <definedName name="CON_2012_Production_MWH">'[3]Conservation Report'!$D$22</definedName>
    <definedName name="CON_2012_Program1_Expend">'[3]Conservation Report'!$E$27</definedName>
    <definedName name="CON_2012_Program2_Expend">'[3]Conservation Report'!$E$29</definedName>
    <definedName name="CON_2012_Residential_Expend">'[3]Conservation Report'!$E$17</definedName>
    <definedName name="CON_2012_Residential_MWH">'[3]Conservation Report'!$D$17</definedName>
    <definedName name="CON_2013_Agriculture_Expend">'[3]Conservation Report'!$H$20</definedName>
    <definedName name="CON_2013_Agriculture_MWH">'[3]Conservation Report'!$G$20</definedName>
    <definedName name="CON_2013_Commercial_Expend">'[3]Conservation Report'!$H$18</definedName>
    <definedName name="CON_2013_Commercial_MWH">'[3]Conservation Report'!$G$18</definedName>
    <definedName name="CON_2013_Distribution_Expend">'[3]Conservation Report'!$H$21</definedName>
    <definedName name="CON_2013_Distribution_MWH">'[3]Conservation Report'!$G$21</definedName>
    <definedName name="CON_2013_Expenditures">'[3]Conservation Report'!$H$30</definedName>
    <definedName name="CON_2013_Industrial_Expend">'[3]Conservation Report'!$H$19</definedName>
    <definedName name="CON_2013_Industrial_MWH">'[3]Conservation Report'!$G$19</definedName>
    <definedName name="CON_2013_MWH">'[3]Conservation Report'!$G$30</definedName>
    <definedName name="CON_2013_NEEA_Expend">'[3]Conservation Report'!$H$23</definedName>
    <definedName name="CON_2013_NEEA_MWH">'[3]Conservation Report'!$G$23</definedName>
    <definedName name="CON_2013_OtherSector1_Expend">'[3]Conservation Report'!$H$24</definedName>
    <definedName name="CON_2013_OtherSector1_MWH">'[3]Conservation Report'!$G$24</definedName>
    <definedName name="CON_2013_OtherSector2_Expend">'[3]Conservation Report'!$H$25</definedName>
    <definedName name="CON_2013_OtherSector2_MWH">'[3]Conservation Report'!$G$25</definedName>
    <definedName name="CON_2013_Production_Expend">'[3]Conservation Report'!$H$22</definedName>
    <definedName name="CON_2013_Production_MWH">'[3]Conservation Report'!$G$22</definedName>
    <definedName name="CON_2013_Program1_Expend">'[3]Conservation Report'!$H$27</definedName>
    <definedName name="CON_2013_Program2_Expend">'[3]Conservation Report'!$H$29</definedName>
    <definedName name="CON_2013_Residential_Expend">'[3]Conservation Report'!$H$17</definedName>
    <definedName name="CON_2013_Residential_MWH">'[3]Conservation Report'!$G$17</definedName>
    <definedName name="CON_Contact_Name">'[3]Conservation Report'!$C$5</definedName>
    <definedName name="CON_Email">'[3]Conservation Report'!$C$7</definedName>
    <definedName name="CON_Phone">'[3]Conservation Report'!$C$6</definedName>
    <definedName name="CON_Potential_2012_2021">'[3]Conservation Report'!$B$12</definedName>
    <definedName name="CON_Potential_2014_2023">'[3]Conservation Report'!$D$12</definedName>
    <definedName name="CON_Report_Date">'[3]Conservation Report'!$C$4</definedName>
    <definedName name="CON_Target_2012_2013">'[3]Conservation Report'!$C$12</definedName>
    <definedName name="CON_Target_2014_2015">'[3]Conservation Report'!$E$12</definedName>
    <definedName name="CON_Utility_Name">'[3]Conservation Report'!$C$3</definedName>
    <definedName name="_xlnm.Print_Area" localSheetId="3">'Conservation by Sector'!#REF!,'Conservation by Sector'!#REF!,'Conservation by Sector'!#REF!,'Conservation by Sector'!$A$1:$H$25</definedName>
    <definedName name="_xlnm.Print_Area" localSheetId="2">'Conservation by Utility'!#REF!,'Conservation by Utility'!#REF!,'Conservation by Utility'!$A$1:$D$27,'Conservation by Utility'!#REF!</definedName>
    <definedName name="_xlnm.Print_Area" localSheetId="1">'Renewable by Type'!#REF!,'Renewable by Type'!#REF!,'Renewable by Type'!#REF!,'Renewable by Type'!#REF!</definedName>
    <definedName name="_xlnm.Print_Area" localSheetId="0">'Renewable by Utility'!$A$1:$F$29,'Renewable by Type'!$A$1:$E$24,'Renewable by Utility'!#REF!,'Renewable by Utility'!#REF!</definedName>
    <definedName name="REN_Contact_Name">'[1]Renewables Report'!$C$5</definedName>
    <definedName name="REN_Email">'[1]Renewables Report'!$C$7</definedName>
    <definedName name="REN_ERR_ApprenticeLabor">'[2]Renewables Report'!$L$18</definedName>
    <definedName name="REN_ERR_Biodiesel">'[2]Renewables Report'!$J$18</definedName>
    <definedName name="REN_ERR_Biomass">'[2]Renewables Report'!$K$18</definedName>
    <definedName name="REN_ERR_Geothermal">'[2]Renewables Report'!$F$18</definedName>
    <definedName name="REN_ERR_LandfillGas">'[2]Renewables Report'!$G$18</definedName>
    <definedName name="REN_ERR_SewageGas">'[2]Renewables Report'!$I$18</definedName>
    <definedName name="REN_ERR_Solar">'[2]Renewables Report'!$E$18</definedName>
    <definedName name="REN_ERR_Water">'[2]Renewables Report'!$C$18</definedName>
    <definedName name="REN_ERR_Wind">'[2]Renewables Report'!$D$18</definedName>
    <definedName name="REN_ERR_WOT">'[2]Renewables Report'!$H$18</definedName>
    <definedName name="REN_Expenditure_Amount_2014">'[2]Renewables Report'!$N$11</definedName>
    <definedName name="REN_Expenditure_Percent_2014">'[2]Renewables Report'!$N$13</definedName>
    <definedName name="REN_Load_2012">'[2]Renewables Report'!$N$3</definedName>
    <definedName name="REN_Load_2013">'[2]Renewables Report'!$N$4</definedName>
    <definedName name="REN_REC_ApprenticeLabor">'[2]Renewables Report'!$L$19</definedName>
    <definedName name="REN_REC_Biodiesel">'[2]Renewables Report'!$J$19</definedName>
    <definedName name="REN_REC_Biomass">'[2]Renewables Report'!$K$19</definedName>
    <definedName name="REN_REC_DistributedGeneration">'[2]Renewables Report'!$M$19</definedName>
    <definedName name="REN_REC_Geothermal">'[2]Renewables Report'!$F$19</definedName>
    <definedName name="REN_REC_LandfillGas">'[2]Renewables Report'!$G$19</definedName>
    <definedName name="REN_REC_SewageGas">'[2]Renewables Report'!$I$19</definedName>
    <definedName name="REN_REC_Solar">'[2]Renewables Report'!$E$19</definedName>
    <definedName name="REN_REC_Wind">'[2]Renewables Report'!$D$19</definedName>
    <definedName name="REN_REC_WOT">'[2]Renewables Report'!$H$19</definedName>
    <definedName name="REN_RetailRevenueRequirement_2014">'[2]Renewables Report'!$N$12</definedName>
    <definedName name="REN_Submittal_Date">'[2]Renewables Report'!$C$4</definedName>
    <definedName name="REN_Total_2014">'[2]Renewables Report'!$N$8</definedName>
    <definedName name="REN_Utility_Name">'[2]Renewables Report'!$C$3</definedName>
  </definedNames>
  <calcPr calcId="145621"/>
</workbook>
</file>

<file path=xl/calcChain.xml><?xml version="1.0" encoding="utf-8"?>
<calcChain xmlns="http://schemas.openxmlformats.org/spreadsheetml/2006/main">
  <c r="B16" i="5" l="1"/>
  <c r="E16" i="5" s="1"/>
  <c r="C16" i="5"/>
  <c r="D16" i="5"/>
  <c r="F16" i="5"/>
  <c r="C16" i="1"/>
  <c r="H16" i="1" s="1"/>
  <c r="D16" i="1"/>
  <c r="E16" i="1"/>
  <c r="F16" i="1"/>
  <c r="G16" i="1"/>
  <c r="B16" i="1"/>
  <c r="D16" i="3"/>
  <c r="C16" i="3"/>
  <c r="B16" i="3"/>
  <c r="B3" i="4" l="1"/>
  <c r="D3" i="4" s="1"/>
  <c r="B4" i="4"/>
  <c r="C4" i="4"/>
  <c r="B5" i="4"/>
  <c r="C5" i="4"/>
  <c r="B6" i="4"/>
  <c r="C6" i="4"/>
  <c r="B7" i="4"/>
  <c r="C7" i="4"/>
  <c r="B8" i="4"/>
  <c r="C8" i="4"/>
  <c r="B9" i="4"/>
  <c r="C9" i="4"/>
  <c r="B10" i="4"/>
  <c r="C10" i="4"/>
  <c r="B11" i="4"/>
  <c r="C11" i="4"/>
  <c r="B15" i="4"/>
  <c r="B17" i="4" s="1"/>
  <c r="C15" i="4"/>
  <c r="C16" i="4"/>
  <c r="D16" i="4" s="1"/>
  <c r="F20" i="5"/>
  <c r="F19" i="5"/>
  <c r="D19" i="5"/>
  <c r="B19" i="5"/>
  <c r="C19" i="5" s="1"/>
  <c r="F18" i="5"/>
  <c r="D18" i="5"/>
  <c r="B18" i="5"/>
  <c r="F17" i="5"/>
  <c r="D17" i="5"/>
  <c r="B17" i="5"/>
  <c r="C17" i="5" s="1"/>
  <c r="F15" i="5"/>
  <c r="D15" i="5"/>
  <c r="B15" i="5"/>
  <c r="F14" i="5"/>
  <c r="D14" i="5"/>
  <c r="B14" i="5"/>
  <c r="F13" i="5"/>
  <c r="D13" i="5"/>
  <c r="B13" i="5"/>
  <c r="F12" i="5"/>
  <c r="D12" i="5"/>
  <c r="B12" i="5"/>
  <c r="C12" i="5" s="1"/>
  <c r="F11" i="5"/>
  <c r="D11" i="5"/>
  <c r="B11" i="5"/>
  <c r="F10" i="5"/>
  <c r="D10" i="5"/>
  <c r="B10" i="5"/>
  <c r="F9" i="5"/>
  <c r="D9" i="5"/>
  <c r="B9" i="5"/>
  <c r="C9" i="5" s="1"/>
  <c r="F8" i="5"/>
  <c r="D8" i="5"/>
  <c r="B8" i="5"/>
  <c r="C8" i="5" s="1"/>
  <c r="F7" i="5"/>
  <c r="D7" i="5"/>
  <c r="B7" i="5"/>
  <c r="F6" i="5"/>
  <c r="D6" i="5"/>
  <c r="B6" i="5"/>
  <c r="F5" i="5"/>
  <c r="D5" i="5"/>
  <c r="B5" i="5"/>
  <c r="C5" i="5" s="1"/>
  <c r="F4" i="5"/>
  <c r="D4" i="5"/>
  <c r="B4" i="5"/>
  <c r="C4" i="5" s="1"/>
  <c r="F3" i="5"/>
  <c r="D3" i="5"/>
  <c r="B3" i="5"/>
  <c r="D19" i="3"/>
  <c r="C19" i="3"/>
  <c r="F19" i="1" s="1"/>
  <c r="B19" i="3"/>
  <c r="D18" i="3"/>
  <c r="C18" i="3"/>
  <c r="C18" i="1" s="1"/>
  <c r="B18" i="3"/>
  <c r="D17" i="3"/>
  <c r="C17" i="3"/>
  <c r="F17" i="1" s="1"/>
  <c r="B17" i="3"/>
  <c r="D15" i="3"/>
  <c r="C15" i="3"/>
  <c r="D15" i="1" s="1"/>
  <c r="B15" i="3"/>
  <c r="C14" i="3"/>
  <c r="E14" i="1" s="1"/>
  <c r="D13" i="3"/>
  <c r="C13" i="3"/>
  <c r="F13" i="1" s="1"/>
  <c r="B13" i="3"/>
  <c r="D12" i="3"/>
  <c r="C12" i="3"/>
  <c r="C12" i="1" s="1"/>
  <c r="B12" i="3"/>
  <c r="D11" i="3"/>
  <c r="C11" i="3"/>
  <c r="D11" i="1" s="1"/>
  <c r="B11" i="3"/>
  <c r="D10" i="3"/>
  <c r="C10" i="3"/>
  <c r="E10" i="1" s="1"/>
  <c r="B10" i="3"/>
  <c r="D9" i="3"/>
  <c r="C9" i="3"/>
  <c r="F9" i="1" s="1"/>
  <c r="B9" i="3"/>
  <c r="D8" i="3"/>
  <c r="C8" i="3"/>
  <c r="C8" i="1" s="1"/>
  <c r="B8" i="3"/>
  <c r="D7" i="3"/>
  <c r="C7" i="3"/>
  <c r="D7" i="1" s="1"/>
  <c r="B7" i="3"/>
  <c r="D6" i="3"/>
  <c r="C6" i="3"/>
  <c r="E6" i="1" s="1"/>
  <c r="B6" i="3"/>
  <c r="D5" i="3"/>
  <c r="C5" i="3"/>
  <c r="F5" i="1" s="1"/>
  <c r="B5" i="3"/>
  <c r="D4" i="3"/>
  <c r="C4" i="3"/>
  <c r="C4" i="1" s="1"/>
  <c r="B4" i="3"/>
  <c r="D3" i="3"/>
  <c r="C3" i="3"/>
  <c r="G3" i="1" s="1"/>
  <c r="B3" i="3"/>
  <c r="D11" i="4" l="1"/>
  <c r="E5" i="5"/>
  <c r="E18" i="5"/>
  <c r="E9" i="5"/>
  <c r="D19" i="1"/>
  <c r="E13" i="5"/>
  <c r="D18" i="1"/>
  <c r="D4" i="4"/>
  <c r="C9" i="1"/>
  <c r="E7" i="5"/>
  <c r="B15" i="1"/>
  <c r="C5" i="1"/>
  <c r="E11" i="5"/>
  <c r="E15" i="5"/>
  <c r="C19" i="1"/>
  <c r="E15" i="1"/>
  <c r="D4" i="1"/>
  <c r="E14" i="5"/>
  <c r="E17" i="5"/>
  <c r="F18" i="1"/>
  <c r="G9" i="1"/>
  <c r="C14" i="5"/>
  <c r="C18" i="5"/>
  <c r="E19" i="5"/>
  <c r="E3" i="5"/>
  <c r="E6" i="5"/>
  <c r="C7" i="5"/>
  <c r="E10" i="5"/>
  <c r="C11" i="5"/>
  <c r="D20" i="5"/>
  <c r="E4" i="5"/>
  <c r="E8" i="5"/>
  <c r="E12" i="5"/>
  <c r="C12" i="4"/>
  <c r="C19" i="4" s="1"/>
  <c r="D10" i="4"/>
  <c r="C17" i="4"/>
  <c r="D9" i="4"/>
  <c r="D7" i="4"/>
  <c r="D6" i="4"/>
  <c r="D8" i="4"/>
  <c r="D5" i="4"/>
  <c r="B12" i="4"/>
  <c r="B19" i="4" s="1"/>
  <c r="D15" i="4"/>
  <c r="D17" i="4" s="1"/>
  <c r="B17" i="1"/>
  <c r="B3" i="1"/>
  <c r="C7" i="1"/>
  <c r="F3" i="1"/>
  <c r="G17" i="1"/>
  <c r="F6" i="1"/>
  <c r="B19" i="1"/>
  <c r="B7" i="1"/>
  <c r="G19" i="1"/>
  <c r="E17" i="1"/>
  <c r="F14" i="1"/>
  <c r="G7" i="1"/>
  <c r="D6" i="1"/>
  <c r="B18" i="1"/>
  <c r="B5" i="1"/>
  <c r="E19" i="1"/>
  <c r="E18" i="1"/>
  <c r="C17" i="1"/>
  <c r="D14" i="1"/>
  <c r="E7" i="1"/>
  <c r="G5" i="1"/>
  <c r="B11" i="1"/>
  <c r="B13" i="1"/>
  <c r="B9" i="1"/>
  <c r="D3" i="1"/>
  <c r="G15" i="1"/>
  <c r="C15" i="1"/>
  <c r="E13" i="1"/>
  <c r="F12" i="1"/>
  <c r="G11" i="1"/>
  <c r="C11" i="1"/>
  <c r="D10" i="1"/>
  <c r="E9" i="1"/>
  <c r="F8" i="1"/>
  <c r="E5" i="1"/>
  <c r="F4" i="1"/>
  <c r="D20" i="3"/>
  <c r="B12" i="1"/>
  <c r="B8" i="1"/>
  <c r="B4" i="1"/>
  <c r="E3" i="1"/>
  <c r="G18" i="1"/>
  <c r="D17" i="1"/>
  <c r="F15" i="1"/>
  <c r="G14" i="1"/>
  <c r="C14" i="1"/>
  <c r="D13" i="1"/>
  <c r="E12" i="1"/>
  <c r="F11" i="1"/>
  <c r="G10" i="1"/>
  <c r="C10" i="1"/>
  <c r="D9" i="1"/>
  <c r="E8" i="1"/>
  <c r="F7" i="1"/>
  <c r="G6" i="1"/>
  <c r="C6" i="1"/>
  <c r="D5" i="1"/>
  <c r="E4" i="1"/>
  <c r="G13" i="1"/>
  <c r="C13" i="1"/>
  <c r="D12" i="1"/>
  <c r="E11" i="1"/>
  <c r="F10" i="1"/>
  <c r="D8" i="1"/>
  <c r="B20" i="3"/>
  <c r="B14" i="1"/>
  <c r="B10" i="1"/>
  <c r="B6" i="1"/>
  <c r="C3" i="1"/>
  <c r="G12" i="1"/>
  <c r="G8" i="1"/>
  <c r="G4" i="1"/>
  <c r="C3" i="5"/>
  <c r="C6" i="5"/>
  <c r="C10" i="5"/>
  <c r="C13" i="5"/>
  <c r="C15" i="5"/>
  <c r="B20" i="5"/>
  <c r="C20" i="3"/>
  <c r="E20" i="5" l="1"/>
  <c r="D12" i="4"/>
  <c r="D19" i="4" s="1"/>
  <c r="H10" i="1"/>
  <c r="G20" i="1"/>
  <c r="D20" i="1"/>
  <c r="B20" i="1"/>
  <c r="E20" i="1"/>
  <c r="F20" i="1"/>
  <c r="H6" i="1"/>
  <c r="C20" i="1"/>
  <c r="C20" i="5"/>
  <c r="H11" i="1"/>
  <c r="H4" i="1"/>
  <c r="H3" i="1"/>
  <c r="H13" i="1"/>
  <c r="H5" i="1"/>
  <c r="H19" i="1"/>
  <c r="H12" i="1"/>
  <c r="H7" i="1"/>
  <c r="H9" i="1"/>
  <c r="H15" i="1"/>
  <c r="H8" i="1"/>
  <c r="H18" i="1"/>
  <c r="H14" i="1"/>
  <c r="H17" i="1"/>
  <c r="E15" i="4" l="1"/>
  <c r="E5" i="4"/>
  <c r="E11" i="4"/>
  <c r="E8" i="4"/>
  <c r="E7" i="4"/>
  <c r="E4" i="4"/>
  <c r="E6" i="4"/>
  <c r="E3" i="4"/>
  <c r="E9" i="4"/>
  <c r="E16" i="4"/>
  <c r="E10" i="4"/>
  <c r="H20" i="1"/>
  <c r="E19" i="4" l="1"/>
</calcChain>
</file>

<file path=xl/sharedStrings.xml><?xml version="1.0" encoding="utf-8"?>
<sst xmlns="http://schemas.openxmlformats.org/spreadsheetml/2006/main" count="350" uniqueCount="248">
  <si>
    <t>Utility</t>
  </si>
  <si>
    <t>Avista</t>
  </si>
  <si>
    <t>Benton PUD</t>
  </si>
  <si>
    <t>Chelan PUD</t>
  </si>
  <si>
    <t>Clallam PUD</t>
  </si>
  <si>
    <t>Cowlitz PUD</t>
  </si>
  <si>
    <t>Grant PUD</t>
  </si>
  <si>
    <t>Grays Harbor PUD</t>
  </si>
  <si>
    <t xml:space="preserve">Inland Power </t>
  </si>
  <si>
    <t>Lewis PUD</t>
  </si>
  <si>
    <t>Mason PUD #3</t>
  </si>
  <si>
    <t>Peninsula Light</t>
  </si>
  <si>
    <t>Seattle City Light</t>
  </si>
  <si>
    <t>Snohomish PUD</t>
  </si>
  <si>
    <t>Puget Sound Energy</t>
  </si>
  <si>
    <t>Pacific Power</t>
  </si>
  <si>
    <t>Average Load 2012-2013 (MWh)</t>
  </si>
  <si>
    <t>CON_2012_Agriculture_Expend</t>
  </si>
  <si>
    <t>CON_2012_Agriculture_MWH</t>
  </si>
  <si>
    <t>CON_2012_Commercial_Expend</t>
  </si>
  <si>
    <t>CON_2012_Commercial_MWH</t>
  </si>
  <si>
    <t>CON_2012_Distribution_Expend</t>
  </si>
  <si>
    <t>CON_2012_Distribution_MWH</t>
  </si>
  <si>
    <t>CON_2012_Expenditures</t>
  </si>
  <si>
    <t>CON_2012_Industrial_Expend</t>
  </si>
  <si>
    <t>CON_2012_Industrial_MWH</t>
  </si>
  <si>
    <t>CON_2012_MWH</t>
  </si>
  <si>
    <t>CON_2012_NEEA_Expend</t>
  </si>
  <si>
    <t>CON_2012_NEEA_MWH</t>
  </si>
  <si>
    <t>CON_2012_OtherSector1_Expend</t>
  </si>
  <si>
    <t>CON_2012_OtherSector1_MWH</t>
  </si>
  <si>
    <t>CON_2012_OtherSector2_Expend</t>
  </si>
  <si>
    <t>CON_2012_OtherSector2_MWH</t>
  </si>
  <si>
    <t>CON_2012_Production_Expend</t>
  </si>
  <si>
    <t>CON_2012_Production_MWH</t>
  </si>
  <si>
    <t>CON_2012_Program1_Expend</t>
  </si>
  <si>
    <t>CON_2012_Program2_Expend</t>
  </si>
  <si>
    <t>CON_2012_Residential_Expend</t>
  </si>
  <si>
    <t>CON_2012_Residential_MWH</t>
  </si>
  <si>
    <t>CON_2013_Agriculture_Expend</t>
  </si>
  <si>
    <t>CON_2013_Agriculture_MWH</t>
  </si>
  <si>
    <t>CON_2013_Commercial_Expend</t>
  </si>
  <si>
    <t>CON_2013_Commercial_MWH</t>
  </si>
  <si>
    <t>CON_2013_Distribution_Expend</t>
  </si>
  <si>
    <t>CON_2013_Distribution_MWH</t>
  </si>
  <si>
    <t>CON_2013_Expenditures</t>
  </si>
  <si>
    <t>CON_2013_Industrial_Expend</t>
  </si>
  <si>
    <t>CON_2013_Industrial_MWH</t>
  </si>
  <si>
    <t>CON_2013_MWH</t>
  </si>
  <si>
    <t>CON_2013_NEEA_Expend</t>
  </si>
  <si>
    <t>CON_2013_NEEA_MWH</t>
  </si>
  <si>
    <t>CON_2013_OtherSector1_Expend</t>
  </si>
  <si>
    <t>CON_2013_OtherSector1_MWH</t>
  </si>
  <si>
    <t>CON_2013_OtherSector2_Expend</t>
  </si>
  <si>
    <t>CON_2013_OtherSector2_MWH</t>
  </si>
  <si>
    <t>CON_2013_Production_Expend</t>
  </si>
  <si>
    <t>CON_2013_Production_MWH</t>
  </si>
  <si>
    <t>CON_2013_Program1_Expend</t>
  </si>
  <si>
    <t>CON_2013_Program2_Expend</t>
  </si>
  <si>
    <t>CON_2013_Residential_Expend</t>
  </si>
  <si>
    <t>CON_2013_Residential_MWH</t>
  </si>
  <si>
    <t>CON_Contact_Name</t>
  </si>
  <si>
    <t>CON_Email</t>
  </si>
  <si>
    <t>CON_Phone</t>
  </si>
  <si>
    <t>CON_Potential_2012_2021</t>
  </si>
  <si>
    <t>CON_Potential_2014_2023</t>
  </si>
  <si>
    <t>CON_Report_Date</t>
  </si>
  <si>
    <t>CON_Target_2012_2013</t>
  </si>
  <si>
    <t>CON_Target_2014_2015</t>
  </si>
  <si>
    <t>CON_Utility_Name</t>
  </si>
  <si>
    <t>REN_Contact_Name</t>
  </si>
  <si>
    <t>REN_Email</t>
  </si>
  <si>
    <t>REN_ERR_ApprenticeLabor</t>
  </si>
  <si>
    <t>REN_ERR_Biodiesel</t>
  </si>
  <si>
    <t>REN_ERR_Biomass</t>
  </si>
  <si>
    <t>REN_ERR_Geothermal</t>
  </si>
  <si>
    <t>REN_ERR_LandfillGas</t>
  </si>
  <si>
    <t>REN_ERR_SewageGas</t>
  </si>
  <si>
    <t>REN_ERR_Solar</t>
  </si>
  <si>
    <t>REN_ERR_Water</t>
  </si>
  <si>
    <t>REN_ERR_Wind</t>
  </si>
  <si>
    <t>REN_ERR_WOT</t>
  </si>
  <si>
    <t>REN_Expenditure_Amount_2014</t>
  </si>
  <si>
    <t>REN_Expenditure_Percent_2014</t>
  </si>
  <si>
    <t>REN_Load_2012</t>
  </si>
  <si>
    <t>REN_Load_2013</t>
  </si>
  <si>
    <t>REN_REC_ApprenticeLabor</t>
  </si>
  <si>
    <t>REN_REC_Biodiesel</t>
  </si>
  <si>
    <t>REN_REC_Biomass</t>
  </si>
  <si>
    <t>REN_REC_DistributedGeneration</t>
  </si>
  <si>
    <t>REN_REC_Geothermal</t>
  </si>
  <si>
    <t>REN_REC_LandfillGas</t>
  </si>
  <si>
    <t>REN_REC_SewageGas</t>
  </si>
  <si>
    <t>REN_REC_Solar</t>
  </si>
  <si>
    <t>REN_REC_Wind</t>
  </si>
  <si>
    <t>REN_REC_WOT</t>
  </si>
  <si>
    <t>REN_RetailRevenueRequirement_2014</t>
  </si>
  <si>
    <t>REN_Submittal_Date</t>
  </si>
  <si>
    <t>REN_Total_2014</t>
  </si>
  <si>
    <t>REN_Utility_Name</t>
  </si>
  <si>
    <t>Avista Corporation</t>
  </si>
  <si>
    <t xml:space="preserve"> </t>
  </si>
  <si>
    <t>Mark Baker. Demand Side Management</t>
  </si>
  <si>
    <t>mark.baker@avistacorp.com</t>
  </si>
  <si>
    <t>(509) 495-4864</t>
  </si>
  <si>
    <t>Avista Corp.</t>
  </si>
  <si>
    <t>John Lyons/Resource Planning</t>
  </si>
  <si>
    <t>John.Lyons@avistacorp.com</t>
  </si>
  <si>
    <t>PUD #1 OF BENTON COUNTY</t>
  </si>
  <si>
    <t>Mike Murray/Power Management</t>
  </si>
  <si>
    <t>murraym@bentonpud.org</t>
  </si>
  <si>
    <t>(509)585-5362</t>
  </si>
  <si>
    <t>June 1, 2014</t>
  </si>
  <si>
    <t>Chelan County PUD</t>
  </si>
  <si>
    <t>Andrew Grassell/  Conservation</t>
  </si>
  <si>
    <t>andrew.grassell@chelanpud.org</t>
  </si>
  <si>
    <t>509-661-4626</t>
  </si>
  <si>
    <t>Melissa Lyons/Energy Trading</t>
  </si>
  <si>
    <t>melissa.lyons@chelanpud.org</t>
  </si>
  <si>
    <t>PUD No. 1 of Clallam County</t>
  </si>
  <si>
    <t>Fred Mitchel, Power</t>
  </si>
  <si>
    <t>FredM@ClallamPUD.net</t>
  </si>
  <si>
    <t>360.565.3235</t>
  </si>
  <si>
    <t>Clark Public Utilities</t>
  </si>
  <si>
    <t>Larry Blaufus</t>
  </si>
  <si>
    <t>lblaufus@clarkpud.com</t>
  </si>
  <si>
    <t>360-992-3598</t>
  </si>
  <si>
    <t>Patrick McGary</t>
  </si>
  <si>
    <t>Pmcgary@clarkpud.com</t>
  </si>
  <si>
    <t>Cowlitz County PUD</t>
  </si>
  <si>
    <t>Eugene Rosolie, Energy Efficiency Services</t>
  </si>
  <si>
    <t>erosolie@cowlitzpud.org</t>
  </si>
  <si>
    <t>360-577-7505</t>
  </si>
  <si>
    <t>Gary Huhta / Dir. Of Power Management</t>
  </si>
  <si>
    <t>ghuhta@cowlitzpud.org</t>
  </si>
  <si>
    <t>Public Utility District No. 2 of Grant Co.</t>
  </si>
  <si>
    <t>Diane Chestnut/Customer Service</t>
  </si>
  <si>
    <t>dchestn@gcpud.org</t>
  </si>
  <si>
    <t>509.766.2534</t>
  </si>
  <si>
    <t>May 30, 2014</t>
  </si>
  <si>
    <t>Public Utility District No. 2 of Grant County</t>
  </si>
  <si>
    <t>Keith Knitter, Power Management</t>
  </si>
  <si>
    <t>kknitte@gcpud.org</t>
  </si>
  <si>
    <t>PUD #1 of Grays Harbor County</t>
  </si>
  <si>
    <t>Melinda James / Energy Services</t>
  </si>
  <si>
    <t>mjames@ghpud.org</t>
  </si>
  <si>
    <t>360-538-6440</t>
  </si>
  <si>
    <t>Melinda James-Saffron</t>
  </si>
  <si>
    <t>Inland Power and Light Co.</t>
  </si>
  <si>
    <t>John Francisco/Energy Services</t>
  </si>
  <si>
    <t>johnf@inlandpower.com</t>
  </si>
  <si>
    <t>(509) 789-4231</t>
  </si>
  <si>
    <t>Fred Rettenmund</t>
  </si>
  <si>
    <t>fredr@inlandpower.com</t>
  </si>
  <si>
    <t>Public Utility District #1 of Lewis County</t>
  </si>
  <si>
    <t>Dan Bedbury</t>
  </si>
  <si>
    <t>danielb@lcpud.org</t>
  </si>
  <si>
    <t>360-740-2429</t>
  </si>
  <si>
    <t>Mason County PUD No.3</t>
  </si>
  <si>
    <t xml:space="preserve">Justin Holzgrove </t>
  </si>
  <si>
    <t>justinh@masonpud3.org</t>
  </si>
  <si>
    <t>360-426-8255 ext. 5323</t>
  </si>
  <si>
    <t xml:space="preserve">Mason County PUD No. 3 </t>
  </si>
  <si>
    <t>Matt Samuelson-Power Supply Manger</t>
  </si>
  <si>
    <t>matts@masonpud3.org</t>
  </si>
  <si>
    <t>Pacific Power &amp; Light Company</t>
  </si>
  <si>
    <t>Natasha Siores</t>
  </si>
  <si>
    <t>natasha.siores@pacificorp.com</t>
  </si>
  <si>
    <t>(503) 813-6583</t>
  </si>
  <si>
    <t>399,000 to 402,031</t>
  </si>
  <si>
    <t>76,291 to 79,322</t>
  </si>
  <si>
    <t>PacifiCorp (dba Pacific Power)</t>
  </si>
  <si>
    <t>Peninsula Light Company</t>
  </si>
  <si>
    <t>Sharon Silver / Power Resources</t>
  </si>
  <si>
    <t>sharons@penlight.org</t>
  </si>
  <si>
    <t>253.857.1526</t>
  </si>
  <si>
    <t>Dan Anderson, Budget &amp; Administration</t>
  </si>
  <si>
    <t>daniel.anderson@pse.com</t>
  </si>
  <si>
    <t>425 456-2306</t>
  </si>
  <si>
    <t>Eric Englert</t>
  </si>
  <si>
    <t>eric.englert@pse.com</t>
  </si>
  <si>
    <t>Mike Little - Conservation Resources Division</t>
  </si>
  <si>
    <t>michael.little@seattle.gov</t>
  </si>
  <si>
    <t>206 684 3233</t>
  </si>
  <si>
    <t>Robert W. Cromwell, Jr.</t>
  </si>
  <si>
    <t>Robert.Cromwell@seattle.gov</t>
  </si>
  <si>
    <t>Jessica Mitchell - Planning &amp; Evaluation - Customer &amp; Energy Svcs</t>
  </si>
  <si>
    <t>jamitchell@snopud.com</t>
  </si>
  <si>
    <t>425-783-8163</t>
  </si>
  <si>
    <t>Snohomish County PUD</t>
  </si>
  <si>
    <t>Anna Berg</t>
  </si>
  <si>
    <t>AJBerg@snopud.com</t>
  </si>
  <si>
    <t>Tacoma Power</t>
  </si>
  <si>
    <t>Jeff Stafford</t>
  </si>
  <si>
    <t>jstafford@cityofTacoma.org</t>
  </si>
  <si>
    <t>(253) 502-8940</t>
  </si>
  <si>
    <t>Bill Dickens/Power Management</t>
  </si>
  <si>
    <t>bdickens@cityoftacoma.org</t>
  </si>
  <si>
    <t>Total</t>
  </si>
  <si>
    <t>Water</t>
  </si>
  <si>
    <t>Wind</t>
  </si>
  <si>
    <t>Solar</t>
  </si>
  <si>
    <t>Geothermal</t>
  </si>
  <si>
    <t>Landfill Gas</t>
  </si>
  <si>
    <t>Biomass Energy</t>
  </si>
  <si>
    <t>Eligible Renewable Resource</t>
  </si>
  <si>
    <t>RECs</t>
  </si>
  <si>
    <t>Percent of Total</t>
  </si>
  <si>
    <t>Multiplier Factors</t>
  </si>
  <si>
    <t>Apprentice Labor</t>
  </si>
  <si>
    <t>Distributed Generation</t>
  </si>
  <si>
    <t>Total Multipliers</t>
  </si>
  <si>
    <t>Total Generation and Multipliers</t>
  </si>
  <si>
    <t>NA</t>
  </si>
  <si>
    <t>Biodiesel Energy</t>
  </si>
  <si>
    <t xml:space="preserve">Wave, Ocean, Tidal </t>
  </si>
  <si>
    <t>Gas from Sewage Treatment</t>
  </si>
  <si>
    <t>Energy (MWh)</t>
  </si>
  <si>
    <t>Incremental Cost of Renewable Energy and RECs (% of Revenue Requirement)</t>
  </si>
  <si>
    <t>2012-13 Conservation Acquired (MWh)</t>
  </si>
  <si>
    <t>2012-13 Conservation Target (MWh)</t>
  </si>
  <si>
    <t>2014-15 Conservation Target (MWh)</t>
  </si>
  <si>
    <t>3% Renewable Target for 2014 (MWh)</t>
  </si>
  <si>
    <t>Qualifying Renewables for 2014 (MWh)</t>
  </si>
  <si>
    <t>Qualifying Renewables for 2014 (% of Load)</t>
  </si>
  <si>
    <t>2014 Renewable Energy for Washington Qualifying Utilities</t>
  </si>
  <si>
    <t>2014 Renewable Resources and RECs by Resource Type</t>
  </si>
  <si>
    <t>Total Electric Generation</t>
  </si>
  <si>
    <t>Conservation Targets and Acquisitions</t>
  </si>
  <si>
    <t>Notes:</t>
  </si>
  <si>
    <t>Snohomish PUD intends to comply under the 4% incremental cost cap provision.</t>
  </si>
  <si>
    <t>Clark Public Utilities intends to comply under the no-growth provision.</t>
  </si>
  <si>
    <t>Prepared 6/9/2014</t>
  </si>
  <si>
    <t>Residential</t>
  </si>
  <si>
    <t>Commercial</t>
  </si>
  <si>
    <t>Industrial</t>
  </si>
  <si>
    <t>Agricultural</t>
  </si>
  <si>
    <t>NEEA</t>
  </si>
  <si>
    <t>Other</t>
  </si>
  <si>
    <t>Distribution</t>
  </si>
  <si>
    <t>2012-13 Conservation Acquisitions by End Use Sector</t>
  </si>
  <si>
    <t>http://www.commerce.wa.gov/EIA</t>
  </si>
  <si>
    <t>Source: Utility reports submitted June 1, 2014. Available at:</t>
  </si>
  <si>
    <t>Revised 7/14/2014 (Pacific Power revision)</t>
  </si>
  <si>
    <t>Note: Pacific Power reported a 2012-13 target of 76,291 to 79,322 MWh.</t>
  </si>
  <si>
    <t>Revised 9/24/2014 (Avista revision)</t>
  </si>
  <si>
    <t>Original May 30, 2014, updated August 29, 2014</t>
  </si>
  <si>
    <t>Revised 9/2/2014 (Puget Sound Energy revision)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</si>
</sst>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0" fillId="0" borderId="0" xfId="0" applyAlignment="1">
      <alignment textRotation="90"/>
    </xf>
    <xf numFmtId="9" fontId="0" fillId="0" borderId="0" xfId="2" applyFont="1"/>
    <xf numFmtId="165" fontId="0" fillId="0" borderId="0" xfId="2" applyNumberFormat="1" applyFont="1"/>
    <xf numFmtId="0" fontId="2" fillId="0" borderId="1" xfId="0" applyFont="1" applyBorder="1" applyAlignment="1">
      <alignment horizontal="center" wrapText="1"/>
    </xf>
    <xf numFmtId="164" fontId="0" fillId="0" borderId="1" xfId="1" applyNumberFormat="1" applyFont="1" applyBorder="1"/>
    <xf numFmtId="165" fontId="0" fillId="0" borderId="1" xfId="2" applyNumberFormat="1" applyFont="1" applyBorder="1"/>
    <xf numFmtId="164" fontId="0" fillId="0" borderId="0" xfId="1" applyNumberFormat="1" applyFont="1" applyAlignment="1">
      <alignment horizontal="right"/>
    </xf>
    <xf numFmtId="9" fontId="0" fillId="0" borderId="0" xfId="0" applyNumberFormat="1"/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0" xfId="0" applyFont="1"/>
    <xf numFmtId="164" fontId="0" fillId="0" borderId="0" xfId="0" applyNumberFormat="1" applyFont="1"/>
    <xf numFmtId="0" fontId="0" fillId="0" borderId="1" xfId="0" applyFont="1" applyBorder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7" fillId="0" borderId="0" xfId="3"/>
    <xf numFmtId="9" fontId="0" fillId="0" borderId="1" xfId="2" applyFont="1" applyBorder="1"/>
    <xf numFmtId="9" fontId="0" fillId="0" borderId="1" xfId="0" applyNumberFormat="1" applyBorder="1"/>
    <xf numFmtId="0" fontId="2" fillId="0" borderId="3" xfId="0" applyFont="1" applyFill="1" applyBorder="1" applyAlignment="1">
      <alignment horizontal="center" wrapText="1"/>
    </xf>
    <xf numFmtId="0" fontId="7" fillId="0" borderId="0" xfId="3" applyAlignment="1">
      <alignment horizontal="left"/>
    </xf>
    <xf numFmtId="3" fontId="0" fillId="0" borderId="0" xfId="0" applyNumberForma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mmerce.wa.gov/Energy/I-937/2014%20EIA%20I-937%20Reports/Reporting%20Form/EIA-2014-ReportWorkbook-5-1-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mmerce.wa.gov/Energy/I-937/2014%20EIA%20I-937%20Reports/Snohomish/Final%20Snohomish%20PUD%20EIA%202014%20ReportWorkbook%20as%20sent%20to%20DOC%205.30.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nergy/I-937/2014%20EIA%20I-937%20Reports/Reports/PSE/EIA-2014-Puget-Sound-Energy-REV201408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- 2014"/>
      <sheetName val="Instructions - Revise 2012"/>
      <sheetName val="Conservation Report"/>
      <sheetName val="Renewables Report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- 2014"/>
      <sheetName val="Instructions - Revise 2012"/>
      <sheetName val="Conservation Report "/>
      <sheetName val="Renewables Report"/>
      <sheetName val="Data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3">
          <cell r="C3" t="str">
            <v>Snohomish PUD</v>
          </cell>
          <cell r="N3">
            <v>6535584</v>
          </cell>
        </row>
        <row r="4">
          <cell r="C4">
            <v>0</v>
          </cell>
          <cell r="N4">
            <v>6544708</v>
          </cell>
        </row>
        <row r="8">
          <cell r="N8">
            <v>754394</v>
          </cell>
        </row>
        <row r="11">
          <cell r="N11">
            <v>33338617.599170536</v>
          </cell>
        </row>
        <row r="12">
          <cell r="N12">
            <v>555324000</v>
          </cell>
        </row>
        <row r="13">
          <cell r="N13">
            <v>6.0034534072308306E-2</v>
          </cell>
        </row>
        <row r="18">
          <cell r="C18">
            <v>1205</v>
          </cell>
          <cell r="D18">
            <v>482146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20609</v>
          </cell>
          <cell r="L18">
            <v>0</v>
          </cell>
        </row>
        <row r="19">
          <cell r="D19">
            <v>226307</v>
          </cell>
          <cell r="E19">
            <v>1759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22368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- 2014"/>
      <sheetName val="Instructions - Revise 2012"/>
      <sheetName val="Conservation Report"/>
      <sheetName val="Renewables Report"/>
      <sheetName val="Data"/>
    </sheetNames>
    <sheetDataSet>
      <sheetData sheetId="0"/>
      <sheetData sheetId="1"/>
      <sheetData sheetId="2">
        <row r="3">
          <cell r="C3" t="str">
            <v>Puget Sound Energy</v>
          </cell>
        </row>
        <row r="4">
          <cell r="C4" t="str">
            <v>Original May 30, 2014, updated August 29, 2014</v>
          </cell>
        </row>
        <row r="5">
          <cell r="C5" t="str">
            <v>Dan Anderson, Budget &amp; Administration</v>
          </cell>
        </row>
        <row r="6">
          <cell r="C6" t="str">
            <v>425 456-2306</v>
          </cell>
        </row>
        <row r="7">
          <cell r="C7" t="str">
            <v>daniel.anderson@pse.com</v>
          </cell>
        </row>
        <row r="12">
          <cell r="B12">
            <v>3531508</v>
          </cell>
          <cell r="C12">
            <v>666000</v>
          </cell>
          <cell r="D12">
            <v>2730408</v>
          </cell>
          <cell r="E12">
            <v>621120</v>
          </cell>
        </row>
        <row r="17">
          <cell r="D17">
            <v>154840</v>
          </cell>
          <cell r="E17">
            <v>40381507</v>
          </cell>
          <cell r="G17">
            <v>168684</v>
          </cell>
          <cell r="H17">
            <v>50106708</v>
          </cell>
        </row>
        <row r="18">
          <cell r="D18">
            <v>166747</v>
          </cell>
          <cell r="E18">
            <v>40514727</v>
          </cell>
          <cell r="G18">
            <v>167737</v>
          </cell>
          <cell r="H18">
            <v>37587949</v>
          </cell>
        </row>
        <row r="23">
          <cell r="D23">
            <v>59218</v>
          </cell>
          <cell r="E23">
            <v>4687146</v>
          </cell>
          <cell r="G23">
            <v>64036</v>
          </cell>
          <cell r="H23">
            <v>4574812</v>
          </cell>
        </row>
        <row r="24">
          <cell r="G24">
            <v>1329</v>
          </cell>
        </row>
        <row r="27">
          <cell r="E27">
            <v>2593348</v>
          </cell>
          <cell r="H27">
            <v>2585005</v>
          </cell>
        </row>
        <row r="30">
          <cell r="D30">
            <v>380805</v>
          </cell>
          <cell r="E30">
            <v>91122524</v>
          </cell>
          <cell r="G30">
            <v>401786</v>
          </cell>
          <cell r="H30">
            <v>98150976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merce.wa.gov/EI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ommerce.wa.gov/EI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ommerce.wa.gov/Programs/Energy/Office/EIA/Pages/EnergyIndependence.asp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ommerce.wa.gov/E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workbookViewId="0">
      <selection activeCell="F24" sqref="F24"/>
    </sheetView>
  </sheetViews>
  <sheetFormatPr defaultRowHeight="15" x14ac:dyDescent="0.25"/>
  <cols>
    <col min="1" max="1" width="19.85546875" customWidth="1"/>
    <col min="2" max="2" width="13.28515625" customWidth="1"/>
    <col min="3" max="3" width="13.5703125" customWidth="1"/>
    <col min="4" max="4" width="12.85546875" customWidth="1"/>
    <col min="5" max="5" width="13.5703125" customWidth="1"/>
    <col min="6" max="6" width="14.5703125" customWidth="1"/>
  </cols>
  <sheetData>
    <row r="1" spans="1:6" ht="18.75" x14ac:dyDescent="0.3">
      <c r="A1" s="30" t="s">
        <v>225</v>
      </c>
      <c r="B1" s="31"/>
      <c r="C1" s="31"/>
      <c r="D1" s="31"/>
      <c r="E1" s="31"/>
      <c r="F1" s="32"/>
    </row>
    <row r="2" spans="1:6" ht="105" x14ac:dyDescent="0.25">
      <c r="A2" s="6" t="s">
        <v>0</v>
      </c>
      <c r="B2" s="6" t="s">
        <v>16</v>
      </c>
      <c r="C2" s="6" t="s">
        <v>222</v>
      </c>
      <c r="D2" s="6" t="s">
        <v>223</v>
      </c>
      <c r="E2" s="6" t="s">
        <v>224</v>
      </c>
      <c r="F2" s="15" t="s">
        <v>218</v>
      </c>
    </row>
    <row r="3" spans="1:6" x14ac:dyDescent="0.25">
      <c r="A3" s="19" t="s">
        <v>1</v>
      </c>
      <c r="B3" s="2">
        <f>AVERAGE('Reported Data'!BQ2,'Reported Data'!BR2)</f>
        <v>5596132</v>
      </c>
      <c r="C3" s="2">
        <f>ROUND(B3*0.03,0)</f>
        <v>167884</v>
      </c>
      <c r="D3" s="2">
        <f>'Reported Data'!CE2</f>
        <v>610906.39840384421</v>
      </c>
      <c r="E3" s="5">
        <f>D3/B3</f>
        <v>0.10916583068516686</v>
      </c>
      <c r="F3" s="5">
        <f>'Reported Data'!BP2</f>
        <v>1.2201611296564595E-2</v>
      </c>
    </row>
    <row r="4" spans="1:6" x14ac:dyDescent="0.25">
      <c r="A4" s="19" t="s">
        <v>2</v>
      </c>
      <c r="B4" s="2">
        <f>AVERAGE('Reported Data'!BQ3,'Reported Data'!BR3)</f>
        <v>1671025.5</v>
      </c>
      <c r="C4" s="2">
        <f t="shared" ref="C4:C19" si="0">ROUND(B4*0.03,0)</f>
        <v>50131</v>
      </c>
      <c r="D4" s="2">
        <f>'Reported Data'!CE3</f>
        <v>50131</v>
      </c>
      <c r="E4" s="5">
        <f t="shared" ref="E4:E20" si="1">D4/B4</f>
        <v>3.0000140632204596E-2</v>
      </c>
      <c r="F4" s="5">
        <f>'Reported Data'!BP3</f>
        <v>2.4748761634749695E-2</v>
      </c>
    </row>
    <row r="5" spans="1:6" x14ac:dyDescent="0.25">
      <c r="A5" s="19" t="s">
        <v>3</v>
      </c>
      <c r="B5" s="2">
        <f>AVERAGE('Reported Data'!BQ4,'Reported Data'!BR4)</f>
        <v>1582313.5</v>
      </c>
      <c r="C5" s="2">
        <f t="shared" si="0"/>
        <v>47469</v>
      </c>
      <c r="D5" s="2">
        <f>'Reported Data'!CE4</f>
        <v>47469</v>
      </c>
      <c r="E5" s="5">
        <f t="shared" si="1"/>
        <v>2.9999744045664783E-2</v>
      </c>
      <c r="F5" s="5">
        <f>'Reported Data'!BP4</f>
        <v>6.5256584890656069E-2</v>
      </c>
    </row>
    <row r="6" spans="1:6" x14ac:dyDescent="0.25">
      <c r="A6" s="19" t="s">
        <v>4</v>
      </c>
      <c r="B6" s="2">
        <f>AVERAGE('Reported Data'!BQ5,'Reported Data'!BR5)</f>
        <v>645180.5</v>
      </c>
      <c r="C6" s="2">
        <f t="shared" si="0"/>
        <v>19355</v>
      </c>
      <c r="D6" s="2">
        <f>'Reported Data'!CE5</f>
        <v>38800</v>
      </c>
      <c r="E6" s="5">
        <f t="shared" si="1"/>
        <v>6.0138209384815566E-2</v>
      </c>
      <c r="F6" s="5">
        <f>'Reported Data'!BP5</f>
        <v>3.9574588235294118E-3</v>
      </c>
    </row>
    <row r="7" spans="1:6" x14ac:dyDescent="0.25">
      <c r="A7" s="19" t="s">
        <v>123</v>
      </c>
      <c r="B7" s="2">
        <f>AVERAGE('Reported Data'!BQ6,'Reported Data'!BR6)</f>
        <v>4397976.5</v>
      </c>
      <c r="C7" s="2">
        <f t="shared" si="0"/>
        <v>131939</v>
      </c>
      <c r="D7" s="2">
        <f>'Reported Data'!CE6</f>
        <v>183209</v>
      </c>
      <c r="E7" s="5">
        <f t="shared" si="1"/>
        <v>4.1657566837840082E-2</v>
      </c>
      <c r="F7" s="5">
        <f>'Reported Data'!BP6</f>
        <v>3.9136839698274105E-2</v>
      </c>
    </row>
    <row r="8" spans="1:6" x14ac:dyDescent="0.25">
      <c r="A8" s="19" t="s">
        <v>5</v>
      </c>
      <c r="B8" s="2">
        <f>AVERAGE('Reported Data'!BQ7,'Reported Data'!BR7)</f>
        <v>5235246.2474951101</v>
      </c>
      <c r="C8" s="2">
        <f t="shared" si="0"/>
        <v>157057</v>
      </c>
      <c r="D8" s="2">
        <f>'Reported Data'!CE7</f>
        <v>157058</v>
      </c>
      <c r="E8" s="5">
        <f t="shared" si="1"/>
        <v>3.0000117009805791E-2</v>
      </c>
      <c r="F8" s="5">
        <f>'Reported Data'!BP7</f>
        <v>2.2578328160545658E-2</v>
      </c>
    </row>
    <row r="9" spans="1:6" x14ac:dyDescent="0.25">
      <c r="A9" s="19" t="s">
        <v>6</v>
      </c>
      <c r="B9" s="2">
        <f>AVERAGE('Reported Data'!BQ8,'Reported Data'!BR8)</f>
        <v>3920565.5</v>
      </c>
      <c r="C9" s="2">
        <f t="shared" si="0"/>
        <v>117617</v>
      </c>
      <c r="D9" s="2">
        <f>'Reported Data'!CE8</f>
        <v>398144</v>
      </c>
      <c r="E9" s="5">
        <f t="shared" si="1"/>
        <v>0.10155269692599192</v>
      </c>
      <c r="F9" s="5">
        <f>'Reported Data'!BP8</f>
        <v>0</v>
      </c>
    </row>
    <row r="10" spans="1:6" x14ac:dyDescent="0.25">
      <c r="A10" s="19" t="s">
        <v>7</v>
      </c>
      <c r="B10" s="2">
        <f>AVERAGE('Reported Data'!BQ9,'Reported Data'!BR9)</f>
        <v>969656.5</v>
      </c>
      <c r="C10" s="2">
        <f t="shared" si="0"/>
        <v>29090</v>
      </c>
      <c r="D10" s="2">
        <f>'Reported Data'!CE9</f>
        <v>35000</v>
      </c>
      <c r="E10" s="5">
        <f t="shared" si="1"/>
        <v>3.6095256412966861E-2</v>
      </c>
      <c r="F10" s="5">
        <f>'Reported Data'!BP9</f>
        <v>8.8461022670120459E-2</v>
      </c>
    </row>
    <row r="11" spans="1:6" x14ac:dyDescent="0.25">
      <c r="A11" s="19" t="s">
        <v>8</v>
      </c>
      <c r="B11" s="2">
        <f>AVERAGE('Reported Data'!BQ10,'Reported Data'!BR10)</f>
        <v>844432.5</v>
      </c>
      <c r="C11" s="2">
        <f t="shared" si="0"/>
        <v>25333</v>
      </c>
      <c r="D11" s="2">
        <f>'Reported Data'!CE10</f>
        <v>26000</v>
      </c>
      <c r="E11" s="5">
        <f t="shared" si="1"/>
        <v>3.0789909199373543E-2</v>
      </c>
      <c r="F11" s="5">
        <f>'Reported Data'!BP10</f>
        <v>3.3999999999999998E-3</v>
      </c>
    </row>
    <row r="12" spans="1:6" x14ac:dyDescent="0.25">
      <c r="A12" s="19" t="s">
        <v>9</v>
      </c>
      <c r="B12" s="2">
        <f>AVERAGE('Reported Data'!BQ11,'Reported Data'!BR11)</f>
        <v>917474.5</v>
      </c>
      <c r="C12" s="2">
        <f t="shared" si="0"/>
        <v>27524</v>
      </c>
      <c r="D12" s="2">
        <f>'Reported Data'!CE11</f>
        <v>27524</v>
      </c>
      <c r="E12" s="5">
        <f t="shared" si="1"/>
        <v>2.9999743862090991E-2</v>
      </c>
      <c r="F12" s="5">
        <f>'Reported Data'!BP11</f>
        <v>2.6662427158134581E-2</v>
      </c>
    </row>
    <row r="13" spans="1:6" x14ac:dyDescent="0.25">
      <c r="A13" s="19" t="s">
        <v>10</v>
      </c>
      <c r="B13" s="2">
        <f>AVERAGE('Reported Data'!BQ12,'Reported Data'!BR12)</f>
        <v>659950</v>
      </c>
      <c r="C13" s="2">
        <f t="shared" si="0"/>
        <v>19799</v>
      </c>
      <c r="D13" s="2">
        <f>'Reported Data'!CE12</f>
        <v>19799</v>
      </c>
      <c r="E13" s="5">
        <f t="shared" si="1"/>
        <v>3.0000757633154025E-2</v>
      </c>
      <c r="F13" s="5">
        <f>'Reported Data'!BP12</f>
        <v>2.321462656711323E-2</v>
      </c>
    </row>
    <row r="14" spans="1:6" x14ac:dyDescent="0.25">
      <c r="A14" s="19" t="s">
        <v>15</v>
      </c>
      <c r="B14" s="2">
        <f>AVERAGE('Reported Data'!BQ13,'Reported Data'!BR13)</f>
        <v>4067292.9134999998</v>
      </c>
      <c r="C14" s="2">
        <f t="shared" si="0"/>
        <v>122019</v>
      </c>
      <c r="D14" s="2">
        <f>'Reported Data'!CE13</f>
        <v>122018.74970873741</v>
      </c>
      <c r="E14" s="5">
        <f t="shared" si="1"/>
        <v>2.999999073185448E-2</v>
      </c>
      <c r="F14" s="5">
        <f>'Reported Data'!BP13</f>
        <v>6.4907618919964718E-3</v>
      </c>
    </row>
    <row r="15" spans="1:6" x14ac:dyDescent="0.25">
      <c r="A15" s="19" t="s">
        <v>11</v>
      </c>
      <c r="B15" s="2">
        <f>AVERAGE('Reported Data'!BQ14,'Reported Data'!BR14)</f>
        <v>580136.5</v>
      </c>
      <c r="C15" s="2">
        <f t="shared" si="0"/>
        <v>17404</v>
      </c>
      <c r="D15" s="2">
        <f>'Reported Data'!CE14</f>
        <v>17404.8</v>
      </c>
      <c r="E15" s="5">
        <f t="shared" si="1"/>
        <v>3.0001215231242991E-2</v>
      </c>
      <c r="F15" s="5">
        <f>'Reported Data'!BP14</f>
        <v>8.1495342768121519E-4</v>
      </c>
    </row>
    <row r="16" spans="1:6" x14ac:dyDescent="0.25">
      <c r="A16" s="19" t="s">
        <v>14</v>
      </c>
      <c r="B16" s="2">
        <f>AVERAGE('Reported Data'!BQ15,'Reported Data'!BR15)</f>
        <v>21173388</v>
      </c>
      <c r="C16" s="2">
        <f t="shared" ref="C16" si="2">ROUND(B16*0.03,0)</f>
        <v>635202</v>
      </c>
      <c r="D16" s="2">
        <f>'Reported Data'!CE15</f>
        <v>1821000</v>
      </c>
      <c r="E16" s="5">
        <f t="shared" ref="E16" si="3">D16/B16</f>
        <v>8.6004186009343425E-2</v>
      </c>
      <c r="F16" s="5">
        <f>'Reported Data'!BP15</f>
        <v>1.3165762201054114E-2</v>
      </c>
    </row>
    <row r="17" spans="1:6" x14ac:dyDescent="0.25">
      <c r="A17" s="19" t="s">
        <v>12</v>
      </c>
      <c r="B17" s="2">
        <f>AVERAGE('Reported Data'!BQ16,'Reported Data'!BR16)</f>
        <v>9461916.5</v>
      </c>
      <c r="C17" s="2">
        <f t="shared" si="0"/>
        <v>283857</v>
      </c>
      <c r="D17" s="2">
        <f>'Reported Data'!CE16</f>
        <v>283858</v>
      </c>
      <c r="E17" s="5">
        <f t="shared" si="1"/>
        <v>3.0000053371851253E-2</v>
      </c>
      <c r="F17" s="5">
        <f>'Reported Data'!BP16</f>
        <v>7.5444712830902722E-3</v>
      </c>
    </row>
    <row r="18" spans="1:6" x14ac:dyDescent="0.25">
      <c r="A18" s="19" t="s">
        <v>13</v>
      </c>
      <c r="B18" s="2">
        <f>AVERAGE('Reported Data'!BQ17,'Reported Data'!BR17)</f>
        <v>6540146</v>
      </c>
      <c r="C18" s="2">
        <f t="shared" si="0"/>
        <v>196204</v>
      </c>
      <c r="D18" s="2">
        <f>'Reported Data'!CE17</f>
        <v>754394</v>
      </c>
      <c r="E18" s="5">
        <f t="shared" si="1"/>
        <v>0.11534818947466922</v>
      </c>
      <c r="F18" s="5">
        <f>'Reported Data'!BP17</f>
        <v>6.0034534072308306E-2</v>
      </c>
    </row>
    <row r="19" spans="1:6" x14ac:dyDescent="0.25">
      <c r="A19" s="20" t="s">
        <v>192</v>
      </c>
      <c r="B19" s="7">
        <f>AVERAGE('Reported Data'!BQ18,'Reported Data'!BR18)</f>
        <v>4777524</v>
      </c>
      <c r="C19" s="7">
        <f t="shared" si="0"/>
        <v>143326</v>
      </c>
      <c r="D19" s="7">
        <f>'Reported Data'!CE18</f>
        <v>178757</v>
      </c>
      <c r="E19" s="8">
        <f t="shared" si="1"/>
        <v>3.7416243225570398E-2</v>
      </c>
      <c r="F19" s="8">
        <f>'Reported Data'!BP18</f>
        <v>6.0802934542528008E-3</v>
      </c>
    </row>
    <row r="20" spans="1:6" x14ac:dyDescent="0.25">
      <c r="A20" s="21" t="s">
        <v>198</v>
      </c>
      <c r="B20" s="17">
        <f>SUM(B3:B19)</f>
        <v>73040357.160995111</v>
      </c>
      <c r="C20" s="17">
        <f>SUM(C3:C19)</f>
        <v>2191210</v>
      </c>
      <c r="D20" s="17">
        <f>SUM(D3:D19)</f>
        <v>4771472.9481125819</v>
      </c>
      <c r="E20" s="5">
        <f t="shared" si="1"/>
        <v>6.5326528149298749E-2</v>
      </c>
      <c r="F20" s="5">
        <f>SUM('Reported Data'!BO2:BO18)/SUM('Reported Data'!CC2:CC18)</f>
        <v>1.9442705947700159E-2</v>
      </c>
    </row>
    <row r="21" spans="1:6" x14ac:dyDescent="0.25">
      <c r="A21" s="16"/>
      <c r="B21" s="16"/>
      <c r="C21" s="16"/>
      <c r="D21" s="16"/>
    </row>
    <row r="22" spans="1:6" x14ac:dyDescent="0.25">
      <c r="A22" s="23" t="s">
        <v>229</v>
      </c>
      <c r="B22" s="16"/>
      <c r="C22" s="16"/>
      <c r="D22" s="16"/>
    </row>
    <row r="23" spans="1:6" x14ac:dyDescent="0.25">
      <c r="A23" s="22" t="s">
        <v>231</v>
      </c>
    </row>
    <row r="24" spans="1:6" x14ac:dyDescent="0.25">
      <c r="A24" s="22" t="s">
        <v>230</v>
      </c>
    </row>
    <row r="26" spans="1:6" x14ac:dyDescent="0.25">
      <c r="A26" t="s">
        <v>242</v>
      </c>
    </row>
    <row r="27" spans="1:6" x14ac:dyDescent="0.25">
      <c r="A27" s="24" t="s">
        <v>241</v>
      </c>
    </row>
    <row r="29" spans="1:6" x14ac:dyDescent="0.25">
      <c r="A29" t="s">
        <v>232</v>
      </c>
    </row>
    <row r="30" spans="1:6" x14ac:dyDescent="0.25">
      <c r="A30" t="s">
        <v>243</v>
      </c>
    </row>
    <row r="43" spans="1:5" x14ac:dyDescent="0.25">
      <c r="A43" s="1"/>
      <c r="B43" s="17"/>
      <c r="C43" s="17"/>
      <c r="D43" s="17"/>
      <c r="E43" s="10"/>
    </row>
    <row r="44" spans="1:5" x14ac:dyDescent="0.25">
      <c r="A44" s="1"/>
      <c r="B44" s="17"/>
      <c r="C44" s="17"/>
      <c r="D44" s="17"/>
      <c r="E44" s="10"/>
    </row>
    <row r="45" spans="1:5" x14ac:dyDescent="0.25">
      <c r="A45" s="16"/>
      <c r="B45" s="16"/>
      <c r="C45" s="16"/>
      <c r="D45" s="17"/>
    </row>
    <row r="46" spans="1:5" x14ac:dyDescent="0.25">
      <c r="A46" s="16"/>
      <c r="B46" s="16"/>
      <c r="C46" s="16"/>
      <c r="D46" s="17"/>
    </row>
    <row r="67" ht="30.75" customHeight="1" x14ac:dyDescent="0.25"/>
  </sheetData>
  <mergeCells count="1">
    <mergeCell ref="A1:F1"/>
  </mergeCells>
  <hyperlinks>
    <hyperlink ref="A27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workbookViewId="0">
      <selection activeCell="A29" sqref="A29"/>
    </sheetView>
  </sheetViews>
  <sheetFormatPr defaultRowHeight="15" x14ac:dyDescent="0.25"/>
  <cols>
    <col min="1" max="1" width="31.85546875" customWidth="1"/>
    <col min="2" max="2" width="13.28515625" customWidth="1"/>
    <col min="3" max="3" width="14.140625" customWidth="1"/>
    <col min="4" max="4" width="12.42578125" customWidth="1"/>
    <col min="5" max="5" width="10.5703125" customWidth="1"/>
    <col min="7" max="7" width="18.85546875" bestFit="1" customWidth="1"/>
    <col min="8" max="8" width="12.42578125" customWidth="1"/>
    <col min="9" max="9" width="14.42578125" customWidth="1"/>
    <col min="10" max="10" width="14.140625" customWidth="1"/>
    <col min="11" max="11" width="3.140625" customWidth="1"/>
    <col min="12" max="12" width="19" customWidth="1"/>
    <col min="13" max="13" width="11.42578125" customWidth="1"/>
    <col min="14" max="14" width="11.85546875" customWidth="1"/>
    <col min="15" max="15" width="10.5703125" customWidth="1"/>
    <col min="16" max="16" width="12.42578125" customWidth="1"/>
    <col min="18" max="18" width="11.5703125" customWidth="1"/>
  </cols>
  <sheetData>
    <row r="1" spans="1:5" ht="18.75" x14ac:dyDescent="0.3">
      <c r="A1" s="30" t="s">
        <v>226</v>
      </c>
      <c r="B1" s="31"/>
      <c r="C1" s="31"/>
      <c r="D1" s="31"/>
      <c r="E1" s="32"/>
    </row>
    <row r="2" spans="1:5" ht="30" x14ac:dyDescent="0.25">
      <c r="A2" s="14" t="s">
        <v>205</v>
      </c>
      <c r="B2" s="6" t="s">
        <v>217</v>
      </c>
      <c r="C2" s="6" t="s">
        <v>206</v>
      </c>
      <c r="D2" s="6" t="s">
        <v>198</v>
      </c>
      <c r="E2" s="6" t="s">
        <v>207</v>
      </c>
    </row>
    <row r="3" spans="1:5" x14ac:dyDescent="0.25">
      <c r="A3" s="16" t="s">
        <v>199</v>
      </c>
      <c r="B3" s="2">
        <f>SUM('Reported Data'!BL2:BL18)</f>
        <v>712216.9591605817</v>
      </c>
      <c r="C3" s="9" t="s">
        <v>213</v>
      </c>
      <c r="D3" s="2">
        <f>B3</f>
        <v>712216.9591605817</v>
      </c>
      <c r="E3" s="4">
        <f t="shared" ref="E3:E11" si="0">D3/$D$19</f>
        <v>0.14926563912351395</v>
      </c>
    </row>
    <row r="4" spans="1:5" x14ac:dyDescent="0.25">
      <c r="A4" s="16" t="s">
        <v>200</v>
      </c>
      <c r="B4" s="2">
        <f>SUM('Reported Data'!BM2:BM18)</f>
        <v>2926861</v>
      </c>
      <c r="C4" s="2">
        <f>SUM('Reported Data'!CA2:CA18)</f>
        <v>880565.98895199993</v>
      </c>
      <c r="D4" s="2">
        <f t="shared" ref="D4:D11" si="1">B4+C4</f>
        <v>3807426.9889519997</v>
      </c>
      <c r="E4" s="4">
        <f t="shared" si="0"/>
        <v>0.79795631880467388</v>
      </c>
    </row>
    <row r="5" spans="1:5" x14ac:dyDescent="0.25">
      <c r="A5" s="16" t="s">
        <v>201</v>
      </c>
      <c r="B5" s="2">
        <f>SUM('Reported Data'!BK2:BK18)</f>
        <v>0</v>
      </c>
      <c r="C5" s="2">
        <f>SUM('Reported Data'!BZ2:BZ18)</f>
        <v>1759</v>
      </c>
      <c r="D5" s="2">
        <f t="shared" si="1"/>
        <v>1759</v>
      </c>
      <c r="E5" s="4">
        <f t="shared" si="0"/>
        <v>3.6864926598730811E-4</v>
      </c>
    </row>
    <row r="6" spans="1:5" x14ac:dyDescent="0.25">
      <c r="A6" s="16" t="s">
        <v>202</v>
      </c>
      <c r="B6" s="2">
        <f>SUM('Reported Data'!BH2:BH18)</f>
        <v>0</v>
      </c>
      <c r="C6" s="2">
        <f>SUM('Reported Data'!BW2:BW18)</f>
        <v>0</v>
      </c>
      <c r="D6" s="2">
        <f t="shared" si="1"/>
        <v>0</v>
      </c>
      <c r="E6" s="4">
        <f t="shared" si="0"/>
        <v>0</v>
      </c>
    </row>
    <row r="7" spans="1:5" x14ac:dyDescent="0.25">
      <c r="A7" s="16" t="s">
        <v>203</v>
      </c>
      <c r="B7" s="2">
        <f>SUM('Reported Data'!BI2:BI18)</f>
        <v>0</v>
      </c>
      <c r="C7" s="2">
        <f>SUM('Reported Data'!BX2:BX17)</f>
        <v>17520</v>
      </c>
      <c r="D7" s="2">
        <f t="shared" si="1"/>
        <v>17520</v>
      </c>
      <c r="E7" s="4">
        <f t="shared" si="0"/>
        <v>3.671822137633677E-3</v>
      </c>
    </row>
    <row r="8" spans="1:5" x14ac:dyDescent="0.25">
      <c r="A8" s="16" t="s">
        <v>215</v>
      </c>
      <c r="B8" s="2">
        <f>SUM('Reported Data'!BN2:BN18)</f>
        <v>0</v>
      </c>
      <c r="C8" s="2">
        <f>SUM('Reported Data'!CB2:CB18)</f>
        <v>0</v>
      </c>
      <c r="D8" s="2">
        <f t="shared" si="1"/>
        <v>0</v>
      </c>
      <c r="E8" s="4">
        <f t="shared" si="0"/>
        <v>0</v>
      </c>
    </row>
    <row r="9" spans="1:5" x14ac:dyDescent="0.25">
      <c r="A9" s="16" t="s">
        <v>216</v>
      </c>
      <c r="B9" s="2">
        <f>SUM('Reported Data'!BJ2:BJ18)</f>
        <v>17500</v>
      </c>
      <c r="C9" s="2">
        <f>SUM('Reported Data'!BY2:BY18)</f>
        <v>0</v>
      </c>
      <c r="D9" s="2">
        <f t="shared" si="1"/>
        <v>17500</v>
      </c>
      <c r="E9" s="4">
        <f t="shared" si="0"/>
        <v>3.6676305598509901E-3</v>
      </c>
    </row>
    <row r="10" spans="1:5" x14ac:dyDescent="0.25">
      <c r="A10" s="16" t="s">
        <v>214</v>
      </c>
      <c r="B10" s="2">
        <f>SUM('Reported Data'!BF2:BF18)</f>
        <v>0</v>
      </c>
      <c r="C10" s="2">
        <f>SUM('Reported Data'!BT2:BT18)</f>
        <v>0</v>
      </c>
      <c r="D10" s="2">
        <f t="shared" si="1"/>
        <v>0</v>
      </c>
      <c r="E10" s="4">
        <f t="shared" si="0"/>
        <v>0</v>
      </c>
    </row>
    <row r="11" spans="1:5" ht="17.25" x14ac:dyDescent="0.4">
      <c r="A11" s="16" t="s">
        <v>204</v>
      </c>
      <c r="B11" s="12">
        <f>SUM('Reported Data'!BG2:BG18)</f>
        <v>20609</v>
      </c>
      <c r="C11" s="12">
        <f>SUM('Reported Data'!BU2:BU18)</f>
        <v>35000</v>
      </c>
      <c r="D11" s="12">
        <f t="shared" si="1"/>
        <v>55609</v>
      </c>
      <c r="E11" s="4">
        <f t="shared" si="0"/>
        <v>1.1654472445871641E-2</v>
      </c>
    </row>
    <row r="12" spans="1:5" x14ac:dyDescent="0.25">
      <c r="A12" s="1" t="s">
        <v>227</v>
      </c>
      <c r="B12" s="2">
        <f>SUM(B3:B11)</f>
        <v>3677186.9591605817</v>
      </c>
      <c r="C12" s="2">
        <f>SUM(C3:C11)</f>
        <v>934844.98895199993</v>
      </c>
      <c r="D12" s="2">
        <f>SUM(D3:D11)</f>
        <v>4612031.9481125809</v>
      </c>
    </row>
    <row r="13" spans="1:5" x14ac:dyDescent="0.25">
      <c r="A13" s="16"/>
      <c r="B13" s="2"/>
      <c r="C13" s="2"/>
      <c r="D13" s="2"/>
    </row>
    <row r="14" spans="1:5" x14ac:dyDescent="0.25">
      <c r="A14" s="16" t="s">
        <v>208</v>
      </c>
      <c r="B14" s="16"/>
      <c r="C14" s="16"/>
      <c r="D14" s="16"/>
    </row>
    <row r="15" spans="1:5" x14ac:dyDescent="0.25">
      <c r="A15" s="16" t="s">
        <v>209</v>
      </c>
      <c r="B15" s="2">
        <f>SUM('Reported Data'!BE2:BE18)</f>
        <v>82144.2</v>
      </c>
      <c r="C15" s="2">
        <f>SUM('Reported Data'!BS2:BS18)</f>
        <v>19463.8</v>
      </c>
      <c r="D15" s="2">
        <f>B15+C15</f>
        <v>101608</v>
      </c>
      <c r="E15" s="4">
        <f>D15/$D$19</f>
        <v>2.1294891767162254E-2</v>
      </c>
    </row>
    <row r="16" spans="1:5" ht="17.25" x14ac:dyDescent="0.4">
      <c r="A16" s="16" t="s">
        <v>210</v>
      </c>
      <c r="B16" s="11" t="s">
        <v>213</v>
      </c>
      <c r="C16" s="12">
        <f>SUM('Reported Data'!BV2:BV18)</f>
        <v>57833</v>
      </c>
      <c r="D16" s="12">
        <f>C16</f>
        <v>57833</v>
      </c>
      <c r="E16" s="4">
        <f>D16/$D$19</f>
        <v>1.2120575895306417E-2</v>
      </c>
    </row>
    <row r="17" spans="1:5" x14ac:dyDescent="0.25">
      <c r="A17" s="1" t="s">
        <v>211</v>
      </c>
      <c r="B17" s="2">
        <f>B15</f>
        <v>82144.2</v>
      </c>
      <c r="C17" s="2">
        <f>SUM(C15:C16)</f>
        <v>77296.800000000003</v>
      </c>
      <c r="D17" s="2">
        <f>SUM(D15:D16)</f>
        <v>159441</v>
      </c>
    </row>
    <row r="18" spans="1:5" x14ac:dyDescent="0.25">
      <c r="A18" s="18"/>
      <c r="B18" s="18"/>
      <c r="C18" s="18"/>
      <c r="D18" s="18"/>
      <c r="E18" s="13"/>
    </row>
    <row r="19" spans="1:5" x14ac:dyDescent="0.25">
      <c r="A19" s="1" t="s">
        <v>212</v>
      </c>
      <c r="B19" s="17">
        <f>B12+B17</f>
        <v>3759331.1591605819</v>
      </c>
      <c r="C19" s="17">
        <f>C12+C17</f>
        <v>1012141.788952</v>
      </c>
      <c r="D19" s="17">
        <f>D12+D17</f>
        <v>4771472.9481125809</v>
      </c>
      <c r="E19" s="10">
        <f>SUM(E3:E16)</f>
        <v>1.0000000000000002</v>
      </c>
    </row>
    <row r="21" spans="1:5" x14ac:dyDescent="0.25">
      <c r="A21" t="s">
        <v>242</v>
      </c>
    </row>
    <row r="22" spans="1:5" x14ac:dyDescent="0.25">
      <c r="A22" s="24" t="s">
        <v>241</v>
      </c>
    </row>
    <row r="24" spans="1:5" x14ac:dyDescent="0.25">
      <c r="A24" t="s">
        <v>232</v>
      </c>
    </row>
    <row r="25" spans="1:5" x14ac:dyDescent="0.25">
      <c r="A25" t="s">
        <v>243</v>
      </c>
    </row>
    <row r="38" ht="30.75" customHeight="1" x14ac:dyDescent="0.25"/>
  </sheetData>
  <mergeCells count="1">
    <mergeCell ref="A1:E1"/>
  </mergeCells>
  <hyperlinks>
    <hyperlink ref="A22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7"/>
  <sheetViews>
    <sheetView workbookViewId="0">
      <selection activeCell="A29" sqref="A29:A30"/>
    </sheetView>
  </sheetViews>
  <sheetFormatPr defaultRowHeight="15" x14ac:dyDescent="0.25"/>
  <cols>
    <col min="1" max="1" width="18.85546875" bestFit="1" customWidth="1"/>
    <col min="2" max="2" width="12.42578125" customWidth="1"/>
    <col min="3" max="3" width="14.42578125" customWidth="1"/>
    <col min="4" max="4" width="14.140625" customWidth="1"/>
  </cols>
  <sheetData>
    <row r="1" spans="1:4" ht="18.75" x14ac:dyDescent="0.3">
      <c r="A1" s="30" t="s">
        <v>228</v>
      </c>
      <c r="B1" s="31"/>
      <c r="C1" s="31"/>
      <c r="D1" s="32"/>
    </row>
    <row r="2" spans="1:4" ht="60" x14ac:dyDescent="0.25">
      <c r="A2" s="6" t="s">
        <v>0</v>
      </c>
      <c r="B2" s="6" t="s">
        <v>220</v>
      </c>
      <c r="C2" s="6" t="s">
        <v>219</v>
      </c>
      <c r="D2" s="6" t="s">
        <v>221</v>
      </c>
    </row>
    <row r="3" spans="1:4" x14ac:dyDescent="0.25">
      <c r="A3" s="19" t="s">
        <v>1</v>
      </c>
      <c r="B3" s="2">
        <f>'Reported Data'!AZ2</f>
        <v>108589</v>
      </c>
      <c r="C3" s="2">
        <f>'Reported Data'!K2+'Reported Data'!AG2</f>
        <v>171570</v>
      </c>
      <c r="D3" s="2">
        <f>'Reported Data'!BA2</f>
        <v>76086</v>
      </c>
    </row>
    <row r="4" spans="1:4" x14ac:dyDescent="0.25">
      <c r="A4" s="19" t="s">
        <v>2</v>
      </c>
      <c r="B4" s="2">
        <f>'Reported Data'!AZ3</f>
        <v>26980.799999999999</v>
      </c>
      <c r="C4" s="2">
        <f>'Reported Data'!K3+'Reported Data'!AG3</f>
        <v>32983.841130000001</v>
      </c>
      <c r="D4" s="2">
        <f>'Reported Data'!BA3</f>
        <v>23739.599999999999</v>
      </c>
    </row>
    <row r="5" spans="1:4" x14ac:dyDescent="0.25">
      <c r="A5" s="19" t="s">
        <v>3</v>
      </c>
      <c r="B5" s="2">
        <f>'Reported Data'!AZ4</f>
        <v>29608.799999999999</v>
      </c>
      <c r="C5" s="2">
        <f>'Reported Data'!K4+'Reported Data'!AG4</f>
        <v>35886.662759999992</v>
      </c>
      <c r="D5" s="2">
        <f>'Reported Data'!BA4</f>
        <v>18220.8</v>
      </c>
    </row>
    <row r="6" spans="1:4" x14ac:dyDescent="0.25">
      <c r="A6" s="19" t="s">
        <v>4</v>
      </c>
      <c r="B6" s="2">
        <f>'Reported Data'!AZ5</f>
        <v>18150.719999999998</v>
      </c>
      <c r="C6" s="2">
        <f>'Reported Data'!K5+'Reported Data'!AG5</f>
        <v>19061.437841052226</v>
      </c>
      <c r="D6" s="2">
        <f>'Reported Data'!BA5</f>
        <v>12053.759999999998</v>
      </c>
    </row>
    <row r="7" spans="1:4" x14ac:dyDescent="0.25">
      <c r="A7" s="19" t="s">
        <v>123</v>
      </c>
      <c r="B7" s="2">
        <f>'Reported Data'!AZ6</f>
        <v>99338</v>
      </c>
      <c r="C7" s="2">
        <f>'Reported Data'!K6+'Reported Data'!AG6</f>
        <v>116360</v>
      </c>
      <c r="D7" s="2">
        <f>'Reported Data'!BA6</f>
        <v>87863</v>
      </c>
    </row>
    <row r="8" spans="1:4" x14ac:dyDescent="0.25">
      <c r="A8" s="19" t="s">
        <v>5</v>
      </c>
      <c r="B8" s="2">
        <f>'Reported Data'!AZ7</f>
        <v>73584</v>
      </c>
      <c r="C8" s="2">
        <f>'Reported Data'!K7+'Reported Data'!AG7</f>
        <v>158223.52765</v>
      </c>
      <c r="D8" s="2">
        <f>'Reported Data'!BA7</f>
        <v>56940</v>
      </c>
    </row>
    <row r="9" spans="1:4" x14ac:dyDescent="0.25">
      <c r="A9" s="19" t="s">
        <v>6</v>
      </c>
      <c r="B9" s="2">
        <f>'Reported Data'!AZ8</f>
        <v>99843</v>
      </c>
      <c r="C9" s="2">
        <f>'Reported Data'!K8+'Reported Data'!AG8</f>
        <v>118695.38999999998</v>
      </c>
      <c r="D9" s="2">
        <f>'Reported Data'!BA8</f>
        <v>32675</v>
      </c>
    </row>
    <row r="10" spans="1:4" x14ac:dyDescent="0.25">
      <c r="A10" s="19" t="s">
        <v>7</v>
      </c>
      <c r="B10" s="2">
        <f>'Reported Data'!AZ9</f>
        <v>14980</v>
      </c>
      <c r="C10" s="2">
        <f>'Reported Data'!K9+'Reported Data'!AG9</f>
        <v>21096</v>
      </c>
      <c r="D10" s="2">
        <f>'Reported Data'!BA9</f>
        <v>12702</v>
      </c>
    </row>
    <row r="11" spans="1:4" x14ac:dyDescent="0.25">
      <c r="A11" s="19" t="s">
        <v>8</v>
      </c>
      <c r="B11" s="2">
        <f>'Reported Data'!AZ10</f>
        <v>6912</v>
      </c>
      <c r="C11" s="2">
        <f>'Reported Data'!K10+'Reported Data'!AG10</f>
        <v>15581.79</v>
      </c>
      <c r="D11" s="2">
        <f>'Reported Data'!BA10</f>
        <v>9110</v>
      </c>
    </row>
    <row r="12" spans="1:4" x14ac:dyDescent="0.25">
      <c r="A12" s="19" t="s">
        <v>9</v>
      </c>
      <c r="B12" s="2">
        <f>'Reported Data'!AZ11</f>
        <v>15154.8</v>
      </c>
      <c r="C12" s="2">
        <f>'Reported Data'!K11+'Reported Data'!AG11</f>
        <v>17159.830000000002</v>
      </c>
      <c r="D12" s="2">
        <f>'Reported Data'!BA11</f>
        <v>11563.2</v>
      </c>
    </row>
    <row r="13" spans="1:4" x14ac:dyDescent="0.25">
      <c r="A13" s="19" t="s">
        <v>10</v>
      </c>
      <c r="B13" s="2">
        <f>'Reported Data'!AZ12</f>
        <v>10674</v>
      </c>
      <c r="C13" s="2">
        <f>'Reported Data'!K12+'Reported Data'!AG12</f>
        <v>19761.919999999998</v>
      </c>
      <c r="D13" s="2">
        <f>'Reported Data'!BA12</f>
        <v>5791</v>
      </c>
    </row>
    <row r="14" spans="1:4" x14ac:dyDescent="0.25">
      <c r="A14" s="19" t="s">
        <v>15</v>
      </c>
      <c r="B14" s="2">
        <v>76291</v>
      </c>
      <c r="C14" s="2">
        <f>'Reported Data'!K13+'Reported Data'!AG13</f>
        <v>111923.54520000001</v>
      </c>
      <c r="D14" s="2">
        <v>74703</v>
      </c>
    </row>
    <row r="15" spans="1:4" x14ac:dyDescent="0.25">
      <c r="A15" s="19" t="s">
        <v>11</v>
      </c>
      <c r="B15" s="2">
        <f>'Reported Data'!AZ14</f>
        <v>8234</v>
      </c>
      <c r="C15" s="2">
        <f>'Reported Data'!K14+'Reported Data'!AG14</f>
        <v>13146</v>
      </c>
      <c r="D15" s="2">
        <f>'Reported Data'!BA14</f>
        <v>5729</v>
      </c>
    </row>
    <row r="16" spans="1:4" x14ac:dyDescent="0.25">
      <c r="A16" s="19" t="s">
        <v>14</v>
      </c>
      <c r="B16" s="2">
        <f>'Reported Data'!AZ15</f>
        <v>666000</v>
      </c>
      <c r="C16" s="2">
        <f>'Reported Data'!K15+'Reported Data'!AG15</f>
        <v>782591</v>
      </c>
      <c r="D16" s="2">
        <f>'Reported Data'!BA15</f>
        <v>621120</v>
      </c>
    </row>
    <row r="17" spans="1:4" x14ac:dyDescent="0.25">
      <c r="A17" s="19" t="s">
        <v>12</v>
      </c>
      <c r="B17" s="2">
        <f>'Reported Data'!AZ16</f>
        <v>210327.6</v>
      </c>
      <c r="C17" s="2">
        <f>'Reported Data'!K16+'Reported Data'!AG16</f>
        <v>257268.41500000001</v>
      </c>
      <c r="D17" s="2">
        <f>'Reported Data'!BA16</f>
        <v>207436.79999999999</v>
      </c>
    </row>
    <row r="18" spans="1:4" x14ac:dyDescent="0.25">
      <c r="A18" s="19" t="s">
        <v>13</v>
      </c>
      <c r="B18" s="2">
        <f>'Reported Data'!AZ17</f>
        <v>150672</v>
      </c>
      <c r="C18" s="2">
        <f>'Reported Data'!K17+'Reported Data'!AG17</f>
        <v>210629.33776934401</v>
      </c>
      <c r="D18" s="2">
        <f>'Reported Data'!BA17</f>
        <v>116508</v>
      </c>
    </row>
    <row r="19" spans="1:4" x14ac:dyDescent="0.25">
      <c r="A19" s="20" t="s">
        <v>192</v>
      </c>
      <c r="B19" s="7">
        <f>'Reported Data'!AZ18</f>
        <v>99338</v>
      </c>
      <c r="C19" s="7">
        <f>'Reported Data'!K18+'Reported Data'!AG18</f>
        <v>134524.40438799409</v>
      </c>
      <c r="D19" s="7">
        <f>'Reported Data'!BA18</f>
        <v>70956</v>
      </c>
    </row>
    <row r="20" spans="1:4" x14ac:dyDescent="0.25">
      <c r="A20" s="21" t="s">
        <v>198</v>
      </c>
      <c r="B20" s="17">
        <f>SUM(B3:B19)</f>
        <v>1714677.72</v>
      </c>
      <c r="C20" s="17">
        <f t="shared" ref="C20:D20" si="0">SUM(C3:C19)</f>
        <v>2236463.1017383905</v>
      </c>
      <c r="D20" s="17">
        <f t="shared" si="0"/>
        <v>1443197.1600000001</v>
      </c>
    </row>
    <row r="21" spans="1:4" x14ac:dyDescent="0.25">
      <c r="A21" s="16"/>
      <c r="B21" s="16"/>
      <c r="C21" s="16"/>
      <c r="D21" s="16"/>
    </row>
    <row r="22" spans="1:4" ht="30.75" customHeight="1" x14ac:dyDescent="0.25">
      <c r="A22" s="33" t="s">
        <v>244</v>
      </c>
      <c r="B22" s="33"/>
      <c r="C22" s="33"/>
      <c r="D22" s="33"/>
    </row>
    <row r="24" spans="1:4" x14ac:dyDescent="0.25">
      <c r="A24" t="s">
        <v>242</v>
      </c>
    </row>
    <row r="25" spans="1:4" x14ac:dyDescent="0.25">
      <c r="A25" s="28" t="s">
        <v>241</v>
      </c>
      <c r="B25" s="28"/>
      <c r="C25" s="28"/>
      <c r="D25" s="28"/>
    </row>
    <row r="27" spans="1:4" x14ac:dyDescent="0.25">
      <c r="A27" t="s">
        <v>232</v>
      </c>
    </row>
    <row r="28" spans="1:4" x14ac:dyDescent="0.25">
      <c r="A28" t="s">
        <v>243</v>
      </c>
    </row>
    <row r="29" spans="1:4" x14ac:dyDescent="0.25">
      <c r="A29" t="s">
        <v>247</v>
      </c>
    </row>
    <row r="30" spans="1:4" x14ac:dyDescent="0.25">
      <c r="A30" t="s">
        <v>245</v>
      </c>
    </row>
    <row r="67" ht="30.75" customHeight="1" x14ac:dyDescent="0.25"/>
  </sheetData>
  <mergeCells count="2">
    <mergeCell ref="A1:D1"/>
    <mergeCell ref="A22:D22"/>
  </mergeCells>
  <hyperlinks>
    <hyperlink ref="A25" r:id="rId1" display="http://www.commerce.wa.gov/Programs/Energy/Office/EIA/Pages/EnergyIndependence.aspx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workbookViewId="0">
      <selection activeCell="H25" sqref="H25"/>
    </sheetView>
  </sheetViews>
  <sheetFormatPr defaultRowHeight="15" x14ac:dyDescent="0.25"/>
  <cols>
    <col min="1" max="1" width="19" customWidth="1"/>
    <col min="2" max="2" width="11.42578125" customWidth="1"/>
    <col min="3" max="3" width="11.85546875" customWidth="1"/>
    <col min="4" max="4" width="10.5703125" customWidth="1"/>
    <col min="5" max="5" width="12.42578125" customWidth="1"/>
    <col min="7" max="7" width="11.5703125" customWidth="1"/>
  </cols>
  <sheetData>
    <row r="1" spans="1:8" ht="18.75" x14ac:dyDescent="0.3">
      <c r="A1" s="30" t="s">
        <v>240</v>
      </c>
      <c r="B1" s="31"/>
      <c r="C1" s="31"/>
      <c r="D1" s="31"/>
      <c r="E1" s="31"/>
      <c r="F1" s="31"/>
      <c r="G1" s="31"/>
      <c r="H1" s="32"/>
    </row>
    <row r="2" spans="1:8" x14ac:dyDescent="0.25">
      <c r="A2" s="6" t="s">
        <v>0</v>
      </c>
      <c r="B2" s="27" t="s">
        <v>233</v>
      </c>
      <c r="C2" s="27" t="s">
        <v>234</v>
      </c>
      <c r="D2" s="27" t="s">
        <v>235</v>
      </c>
      <c r="E2" s="27" t="s">
        <v>236</v>
      </c>
      <c r="F2" s="27" t="s">
        <v>237</v>
      </c>
      <c r="G2" s="27" t="s">
        <v>239</v>
      </c>
      <c r="H2" s="27" t="s">
        <v>238</v>
      </c>
    </row>
    <row r="3" spans="1:8" x14ac:dyDescent="0.25">
      <c r="A3" s="19" t="s">
        <v>1</v>
      </c>
      <c r="B3" s="4">
        <f>SUM('Reported Data'!W2,'Reported Data'!AS2)/'Conservation by Utility'!C3</f>
        <v>0.13905111616249927</v>
      </c>
      <c r="C3" s="4">
        <f>SUM('Reported Data'!E2,'Reported Data'!AA2)/'Conservation by Utility'!C3</f>
        <v>0.41379028967768255</v>
      </c>
      <c r="D3" s="4">
        <f>SUM('Reported Data'!J2,'Reported Data'!AF2)/'Conservation by Utility'!C3</f>
        <v>0</v>
      </c>
      <c r="E3" s="4">
        <f>SUM('Reported Data'!Y2,'Reported Data'!C2)/'Conservation by Utility'!C3</f>
        <v>0</v>
      </c>
      <c r="F3" s="4">
        <f>SUM('Reported Data'!M2,'Reported Data'!AI2)/'Conservation by Utility'!C3</f>
        <v>0.20065862330244216</v>
      </c>
      <c r="G3" s="4">
        <f>SUM('Reported Data'!AC2,'Reported Data'!G2)/'Conservation by Utility'!C3</f>
        <v>0.24649997085737599</v>
      </c>
      <c r="H3" s="10">
        <f>1-SUM(B3:G3)</f>
        <v>0</v>
      </c>
    </row>
    <row r="4" spans="1:8" x14ac:dyDescent="0.25">
      <c r="A4" s="19" t="s">
        <v>2</v>
      </c>
      <c r="B4" s="4">
        <f>SUM('Reported Data'!W3,'Reported Data'!AS3)/'Conservation by Utility'!C4</f>
        <v>0.26724089699737164</v>
      </c>
      <c r="C4" s="4">
        <f>SUM('Reported Data'!E3,'Reported Data'!AA3)/'Conservation by Utility'!C4</f>
        <v>0.16931779194511298</v>
      </c>
      <c r="D4" s="4">
        <f>SUM('Reported Data'!J3,'Reported Data'!AF3)/'Conservation by Utility'!C4</f>
        <v>0.14264151017028623</v>
      </c>
      <c r="E4" s="4">
        <f>SUM('Reported Data'!Y3,'Reported Data'!C3)/'Conservation by Utility'!C4</f>
        <v>6.4088260420262333E-2</v>
      </c>
      <c r="F4" s="4">
        <f>SUM('Reported Data'!M3,'Reported Data'!AI3)/'Conservation by Utility'!C4</f>
        <v>0.30460742763103404</v>
      </c>
      <c r="G4" s="4">
        <f>SUM('Reported Data'!AC3,'Reported Data'!G3)/'Conservation by Utility'!C4</f>
        <v>0</v>
      </c>
      <c r="H4" s="10">
        <f t="shared" ref="H4:H20" si="0">1-SUM(B4:G4)</f>
        <v>5.2104112835932748E-2</v>
      </c>
    </row>
    <row r="5" spans="1:8" x14ac:dyDescent="0.25">
      <c r="A5" s="19" t="s">
        <v>3</v>
      </c>
      <c r="B5" s="4">
        <f>SUM('Reported Data'!W4,'Reported Data'!AS4)/'Conservation by Utility'!C5</f>
        <v>0.22697076221528265</v>
      </c>
      <c r="C5" s="4">
        <f>SUM('Reported Data'!E4,'Reported Data'!AA4)/'Conservation by Utility'!C5</f>
        <v>0.21387250219752676</v>
      </c>
      <c r="D5" s="4">
        <f>SUM('Reported Data'!J4,'Reported Data'!AF4)/'Conservation by Utility'!C5</f>
        <v>0.36582784327979129</v>
      </c>
      <c r="E5" s="4">
        <f>SUM('Reported Data'!Y4,'Reported Data'!C4)/'Conservation by Utility'!C5</f>
        <v>1.0252520900608818E-2</v>
      </c>
      <c r="F5" s="4">
        <f>SUM('Reported Data'!M4,'Reported Data'!AI4)/'Conservation by Utility'!C5</f>
        <v>0.18307637140679062</v>
      </c>
      <c r="G5" s="4">
        <f>SUM('Reported Data'!AC4,'Reported Data'!G4)/'Conservation by Utility'!C5</f>
        <v>0</v>
      </c>
      <c r="H5" s="10">
        <f t="shared" si="0"/>
        <v>0</v>
      </c>
    </row>
    <row r="6" spans="1:8" x14ac:dyDescent="0.25">
      <c r="A6" s="19" t="s">
        <v>4</v>
      </c>
      <c r="B6" s="4">
        <f>SUM('Reported Data'!W5,'Reported Data'!AS5)/'Conservation by Utility'!C6</f>
        <v>0.67386863825080512</v>
      </c>
      <c r="C6" s="4">
        <f>SUM('Reported Data'!E5,'Reported Data'!AA5)/'Conservation by Utility'!C6</f>
        <v>7.0690551323363202E-2</v>
      </c>
      <c r="D6" s="4">
        <f>SUM('Reported Data'!J5,'Reported Data'!AF5)/'Conservation by Utility'!C6</f>
        <v>3.23496739932165E-3</v>
      </c>
      <c r="E6" s="4">
        <f>SUM('Reported Data'!Y5,'Reported Data'!C5)/'Conservation by Utility'!C6</f>
        <v>0</v>
      </c>
      <c r="F6" s="4">
        <f>SUM('Reported Data'!M5,'Reported Data'!AI5)/'Conservation by Utility'!C6</f>
        <v>0.25220584302651022</v>
      </c>
      <c r="G6" s="4">
        <f>SUM('Reported Data'!AC5,'Reported Data'!G5)/'Conservation by Utility'!C6</f>
        <v>0</v>
      </c>
      <c r="H6" s="10">
        <f t="shared" si="0"/>
        <v>0</v>
      </c>
    </row>
    <row r="7" spans="1:8" x14ac:dyDescent="0.25">
      <c r="A7" s="19" t="s">
        <v>123</v>
      </c>
      <c r="B7" s="4">
        <f>SUM('Reported Data'!W6,'Reported Data'!AS6)/'Conservation by Utility'!C7</f>
        <v>0.25006875214850466</v>
      </c>
      <c r="C7" s="4">
        <f>SUM('Reported Data'!E6,'Reported Data'!AA6)/'Conservation by Utility'!C7</f>
        <v>0.3031454107940873</v>
      </c>
      <c r="D7" s="4">
        <f>SUM('Reported Data'!J6,'Reported Data'!AF6)/'Conservation by Utility'!C7</f>
        <v>0.18780508765898934</v>
      </c>
      <c r="E7" s="4">
        <f>SUM('Reported Data'!Y6,'Reported Data'!C6)/'Conservation by Utility'!C7</f>
        <v>0</v>
      </c>
      <c r="F7" s="4">
        <f>SUM('Reported Data'!M6,'Reported Data'!AI6)/'Conservation by Utility'!C7</f>
        <v>0.2589807493984187</v>
      </c>
      <c r="G7" s="4">
        <f>SUM('Reported Data'!AC6,'Reported Data'!G6)/'Conservation by Utility'!C7</f>
        <v>0</v>
      </c>
      <c r="H7" s="10">
        <f t="shared" si="0"/>
        <v>0</v>
      </c>
    </row>
    <row r="8" spans="1:8" x14ac:dyDescent="0.25">
      <c r="A8" s="19" t="s">
        <v>5</v>
      </c>
      <c r="B8" s="4">
        <f>SUM('Reported Data'!W7,'Reported Data'!AS7)/'Conservation by Utility'!C8</f>
        <v>5.3029882120694836E-2</v>
      </c>
      <c r="C8" s="4">
        <f>SUM('Reported Data'!E7,'Reported Data'!AA7)/'Conservation by Utility'!C8</f>
        <v>3.5251140287668847E-2</v>
      </c>
      <c r="D8" s="4">
        <f>SUM('Reported Data'!J7,'Reported Data'!AF7)/'Conservation by Utility'!C8</f>
        <v>0.71427615436559244</v>
      </c>
      <c r="E8" s="4">
        <f>SUM('Reported Data'!Y7,'Reported Data'!C7)/'Conservation by Utility'!C8</f>
        <v>3.4444940527781238E-4</v>
      </c>
      <c r="F8" s="4">
        <f>SUM('Reported Data'!M7,'Reported Data'!AI7)/'Conservation by Utility'!C8</f>
        <v>0.19709837382076595</v>
      </c>
      <c r="G8" s="4">
        <f>SUM('Reported Data'!AC7,'Reported Data'!G7)/'Conservation by Utility'!C8</f>
        <v>0</v>
      </c>
      <c r="H8" s="10">
        <f t="shared" si="0"/>
        <v>0</v>
      </c>
    </row>
    <row r="9" spans="1:8" x14ac:dyDescent="0.25">
      <c r="A9" s="19" t="s">
        <v>6</v>
      </c>
      <c r="B9" s="4">
        <f>SUM('Reported Data'!W8,'Reported Data'!AS8)/'Conservation by Utility'!C9</f>
        <v>3.4282544587451974E-2</v>
      </c>
      <c r="C9" s="4">
        <f>SUM('Reported Data'!E8,'Reported Data'!AA8)/'Conservation by Utility'!C9</f>
        <v>4.7567390780720309E-2</v>
      </c>
      <c r="D9" s="4">
        <f>SUM('Reported Data'!J8,'Reported Data'!AF8)/'Conservation by Utility'!C9</f>
        <v>0.10017811138242186</v>
      </c>
      <c r="E9" s="4">
        <f>SUM('Reported Data'!Y8,'Reported Data'!C8)/'Conservation by Utility'!C9</f>
        <v>0.61328835096291445</v>
      </c>
      <c r="F9" s="4">
        <f>SUM('Reported Data'!M8,'Reported Data'!AI8)/'Conservation by Utility'!C9</f>
        <v>0</v>
      </c>
      <c r="G9" s="4">
        <f>SUM('Reported Data'!AC8,'Reported Data'!G8)/'Conservation by Utility'!C9</f>
        <v>0.20468360228649152</v>
      </c>
      <c r="H9" s="10">
        <f t="shared" si="0"/>
        <v>0</v>
      </c>
    </row>
    <row r="10" spans="1:8" x14ac:dyDescent="0.25">
      <c r="A10" s="19" t="s">
        <v>7</v>
      </c>
      <c r="B10" s="4">
        <f>SUM('Reported Data'!W9,'Reported Data'!AS9)/'Conservation by Utility'!C10</f>
        <v>0.19302237390974591</v>
      </c>
      <c r="C10" s="4">
        <f>SUM('Reported Data'!E9,'Reported Data'!AA9)/'Conservation by Utility'!C10</f>
        <v>0.33385475919605612</v>
      </c>
      <c r="D10" s="4">
        <f>SUM('Reported Data'!J9,'Reported Data'!AF9)/'Conservation by Utility'!C10</f>
        <v>0.14595183921122487</v>
      </c>
      <c r="E10" s="4">
        <f>SUM('Reported Data'!Y9,'Reported Data'!C9)/'Conservation by Utility'!C10</f>
        <v>0</v>
      </c>
      <c r="F10" s="4">
        <f>SUM('Reported Data'!M9,'Reported Data'!AI9)/'Conservation by Utility'!C10</f>
        <v>0.32717102768297307</v>
      </c>
      <c r="G10" s="4">
        <f>SUM('Reported Data'!AC9,'Reported Data'!G9)/'Conservation by Utility'!C10</f>
        <v>0</v>
      </c>
      <c r="H10" s="10">
        <f t="shared" si="0"/>
        <v>0</v>
      </c>
    </row>
    <row r="11" spans="1:8" x14ac:dyDescent="0.25">
      <c r="A11" s="19" t="s">
        <v>8</v>
      </c>
      <c r="B11" s="4">
        <f>SUM('Reported Data'!W10,'Reported Data'!AS10)/'Conservation by Utility'!C11</f>
        <v>0.19136183968594109</v>
      </c>
      <c r="C11" s="4">
        <f>SUM('Reported Data'!E10,'Reported Data'!AA10)/'Conservation by Utility'!C11</f>
        <v>0.28981522662030484</v>
      </c>
      <c r="D11" s="4">
        <f>SUM('Reported Data'!J10,'Reported Data'!AF10)/'Conservation by Utility'!C11</f>
        <v>0</v>
      </c>
      <c r="E11" s="4">
        <f>SUM('Reported Data'!Y10,'Reported Data'!C10)/'Conservation by Utility'!C11</f>
        <v>0.13439983467881417</v>
      </c>
      <c r="F11" s="4">
        <f>SUM('Reported Data'!M10,'Reported Data'!AI10)/'Conservation by Utility'!C11</f>
        <v>0.38442309901493987</v>
      </c>
      <c r="G11" s="4">
        <f>SUM('Reported Data'!AC10,'Reported Data'!G10)/'Conservation by Utility'!C11</f>
        <v>0</v>
      </c>
      <c r="H11" s="10">
        <f t="shared" si="0"/>
        <v>0</v>
      </c>
    </row>
    <row r="12" spans="1:8" x14ac:dyDescent="0.25">
      <c r="A12" s="19" t="s">
        <v>9</v>
      </c>
      <c r="B12" s="4">
        <f>SUM('Reported Data'!W11,'Reported Data'!AS11)/'Conservation by Utility'!C12</f>
        <v>6.1153869239963334E-2</v>
      </c>
      <c r="C12" s="4">
        <f>SUM('Reported Data'!E11,'Reported Data'!AA11)/'Conservation by Utility'!C12</f>
        <v>0.18203909945494798</v>
      </c>
      <c r="D12" s="4">
        <f>SUM('Reported Data'!J11,'Reported Data'!AF11)/'Conservation by Utility'!C12</f>
        <v>0.3127396949736681</v>
      </c>
      <c r="E12" s="4">
        <f>SUM('Reported Data'!Y11,'Reported Data'!C11)/'Conservation by Utility'!C12</f>
        <v>9.5805144922764382E-4</v>
      </c>
      <c r="F12" s="4">
        <f>SUM('Reported Data'!M11,'Reported Data'!AI11)/'Conservation by Utility'!C12</f>
        <v>0.44310928488219287</v>
      </c>
      <c r="G12" s="4">
        <f>SUM('Reported Data'!AC11,'Reported Data'!G11)/'Conservation by Utility'!C12</f>
        <v>0</v>
      </c>
      <c r="H12" s="10">
        <f t="shared" si="0"/>
        <v>0</v>
      </c>
    </row>
    <row r="13" spans="1:8" x14ac:dyDescent="0.25">
      <c r="A13" s="19" t="s">
        <v>10</v>
      </c>
      <c r="B13" s="4">
        <f>SUM('Reported Data'!W12,'Reported Data'!AS12)/'Conservation by Utility'!C13</f>
        <v>0.14960540271390635</v>
      </c>
      <c r="C13" s="4">
        <f>SUM('Reported Data'!E12,'Reported Data'!AA12)/'Conservation by Utility'!C13</f>
        <v>0.1408385420040158</v>
      </c>
      <c r="D13" s="4">
        <f>SUM('Reported Data'!J12,'Reported Data'!AF12)/'Conservation by Utility'!C13</f>
        <v>0.46646226682427616</v>
      </c>
      <c r="E13" s="4">
        <f>SUM('Reported Data'!Y12,'Reported Data'!C12)/'Conservation by Utility'!C13</f>
        <v>0</v>
      </c>
      <c r="F13" s="4">
        <f>SUM('Reported Data'!M12,'Reported Data'!AI12)/'Conservation by Utility'!C13</f>
        <v>0.24309378845780169</v>
      </c>
      <c r="G13" s="4">
        <f>SUM('Reported Data'!AC12,'Reported Data'!G12)/'Conservation by Utility'!C13</f>
        <v>0</v>
      </c>
      <c r="H13" s="10">
        <f t="shared" si="0"/>
        <v>0</v>
      </c>
    </row>
    <row r="14" spans="1:8" x14ac:dyDescent="0.25">
      <c r="A14" s="19" t="s">
        <v>15</v>
      </c>
      <c r="B14" s="4">
        <f>SUM('Reported Data'!W13,'Reported Data'!AS13)/'Conservation by Utility'!C14</f>
        <v>0.2373408647173553</v>
      </c>
      <c r="C14" s="4">
        <f>SUM('Reported Data'!E13,'Reported Data'!AA13)/'Conservation by Utility'!C14</f>
        <v>0.19109017643947895</v>
      </c>
      <c r="D14" s="4">
        <f>SUM('Reported Data'!J13,'Reported Data'!AF13)/'Conservation by Utility'!C14</f>
        <v>0.29772158879041649</v>
      </c>
      <c r="E14" s="4">
        <f>SUM('Reported Data'!Y13,'Reported Data'!C13)/'Conservation by Utility'!C14</f>
        <v>6.8324408294386293E-3</v>
      </c>
      <c r="F14" s="4">
        <f>SUM('Reported Data'!M13,'Reported Data'!AI13)/'Conservation by Utility'!C14</f>
        <v>0.26630659301167314</v>
      </c>
      <c r="G14" s="4">
        <f>SUM('Reported Data'!AC13,'Reported Data'!G13)/'Conservation by Utility'!C14</f>
        <v>0</v>
      </c>
      <c r="H14" s="10">
        <f t="shared" si="0"/>
        <v>7.0833621163746141E-4</v>
      </c>
    </row>
    <row r="15" spans="1:8" x14ac:dyDescent="0.25">
      <c r="A15" s="19" t="s">
        <v>11</v>
      </c>
      <c r="B15" s="4">
        <f>SUM('Reported Data'!W14,'Reported Data'!AS14)/'Conservation by Utility'!C15</f>
        <v>0.45709721588315838</v>
      </c>
      <c r="C15" s="4">
        <f>SUM('Reported Data'!E14,'Reported Data'!AA14)/'Conservation by Utility'!C15</f>
        <v>0.22265327856382169</v>
      </c>
      <c r="D15" s="4">
        <f>SUM('Reported Data'!J14,'Reported Data'!AF14)/'Conservation by Utility'!C15</f>
        <v>0</v>
      </c>
      <c r="E15" s="4">
        <f>SUM('Reported Data'!Y14,'Reported Data'!C14)/'Conservation by Utility'!C15</f>
        <v>0</v>
      </c>
      <c r="F15" s="4">
        <f>SUM('Reported Data'!M14,'Reported Data'!AI14)/'Conservation by Utility'!C15</f>
        <v>0.32024950555301995</v>
      </c>
      <c r="G15" s="4">
        <f>SUM('Reported Data'!AC14,'Reported Data'!G14)/'Conservation by Utility'!C15</f>
        <v>0</v>
      </c>
      <c r="H15" s="10">
        <f t="shared" si="0"/>
        <v>0</v>
      </c>
    </row>
    <row r="16" spans="1:8" x14ac:dyDescent="0.25">
      <c r="A16" s="19" t="s">
        <v>14</v>
      </c>
      <c r="B16" s="4">
        <f>SUM('Reported Data'!W15,'Reported Data'!AS15)/'Conservation by Utility'!C16</f>
        <v>0.41340112523655398</v>
      </c>
      <c r="C16" s="4">
        <f>SUM('Reported Data'!E15,'Reported Data'!AA15)/'Conservation by Utility'!C16</f>
        <v>0.4274058863442079</v>
      </c>
      <c r="D16" s="4">
        <f>SUM('Reported Data'!J15,'Reported Data'!AF15)/'Conservation by Utility'!C16</f>
        <v>0</v>
      </c>
      <c r="E16" s="4">
        <f>SUM('Reported Data'!Y15,'Reported Data'!C15)/'Conservation by Utility'!C16</f>
        <v>0</v>
      </c>
      <c r="F16" s="4">
        <f>SUM('Reported Data'!M15,'Reported Data'!AI15)/'Conservation by Utility'!C16</f>
        <v>0.15749478335426806</v>
      </c>
      <c r="G16" s="4">
        <f>SUM('Reported Data'!AC15,'Reported Data'!G15)/'Conservation by Utility'!C16</f>
        <v>0</v>
      </c>
      <c r="H16" s="10">
        <f t="shared" ref="H16" si="1">1-SUM(B16:G16)</f>
        <v>1.698205064970093E-3</v>
      </c>
    </row>
    <row r="17" spans="1:8" x14ac:dyDescent="0.25">
      <c r="A17" s="19" t="s">
        <v>12</v>
      </c>
      <c r="B17" s="4">
        <f>SUM('Reported Data'!W16,'Reported Data'!AS16)/'Conservation by Utility'!C17</f>
        <v>0.34653892511445683</v>
      </c>
      <c r="C17" s="4">
        <f>SUM('Reported Data'!E16,'Reported Data'!AA16)/'Conservation by Utility'!C17</f>
        <v>0.32043655650461406</v>
      </c>
      <c r="D17" s="4">
        <f>SUM('Reported Data'!J16,'Reported Data'!AF16)/'Conservation by Utility'!C17</f>
        <v>8.3672307772409596E-2</v>
      </c>
      <c r="E17" s="4">
        <f>SUM('Reported Data'!Y16,'Reported Data'!C16)/'Conservation by Utility'!C17</f>
        <v>0</v>
      </c>
      <c r="F17" s="4">
        <f>SUM('Reported Data'!M16,'Reported Data'!AI16)/'Conservation by Utility'!C17</f>
        <v>0.2493522106085195</v>
      </c>
      <c r="G17" s="4">
        <f>SUM('Reported Data'!AC16,'Reported Data'!G16)/'Conservation by Utility'!C17</f>
        <v>0</v>
      </c>
      <c r="H17" s="10">
        <f t="shared" si="0"/>
        <v>0</v>
      </c>
    </row>
    <row r="18" spans="1:8" x14ac:dyDescent="0.25">
      <c r="A18" s="19" t="s">
        <v>13</v>
      </c>
      <c r="B18" s="4">
        <f>SUM('Reported Data'!W17,'Reported Data'!AS17)/'Conservation by Utility'!C18</f>
        <v>0.29991083231328497</v>
      </c>
      <c r="C18" s="4">
        <f>SUM('Reported Data'!E17,'Reported Data'!AA17)/'Conservation by Utility'!C18</f>
        <v>0.3753249736402578</v>
      </c>
      <c r="D18" s="4">
        <f>SUM('Reported Data'!J17,'Reported Data'!AF17)/'Conservation by Utility'!C18</f>
        <v>6.0625505142040736E-2</v>
      </c>
      <c r="E18" s="4">
        <f>SUM('Reported Data'!Y17,'Reported Data'!C17)/'Conservation by Utility'!C18</f>
        <v>0</v>
      </c>
      <c r="F18" s="4">
        <f>SUM('Reported Data'!M17,'Reported Data'!AI17)/'Conservation by Utility'!C18</f>
        <v>0.26356084917283407</v>
      </c>
      <c r="G18" s="4">
        <f>SUM('Reported Data'!AC17,'Reported Data'!G17)/'Conservation by Utility'!C18</f>
        <v>5.7783973158232209E-4</v>
      </c>
      <c r="H18" s="10">
        <f t="shared" si="0"/>
        <v>0</v>
      </c>
    </row>
    <row r="19" spans="1:8" x14ac:dyDescent="0.25">
      <c r="A19" s="20" t="s">
        <v>192</v>
      </c>
      <c r="B19" s="25">
        <f>SUM('Reported Data'!W18,'Reported Data'!AS18)/'Conservation by Utility'!C19</f>
        <v>0.35264612054685068</v>
      </c>
      <c r="C19" s="25">
        <f>SUM('Reported Data'!E18,'Reported Data'!AA18)/'Conservation by Utility'!C19</f>
        <v>0.30811536924150251</v>
      </c>
      <c r="D19" s="25">
        <f>SUM('Reported Data'!J18,'Reported Data'!AF18)/'Conservation by Utility'!C19</f>
        <v>8.0639193679032911E-2</v>
      </c>
      <c r="E19" s="25">
        <f>SUM('Reported Data'!Y18,'Reported Data'!C18)/'Conservation by Utility'!C19</f>
        <v>0</v>
      </c>
      <c r="F19" s="25">
        <f>SUM('Reported Data'!M18,'Reported Data'!AI18)/'Conservation by Utility'!C19</f>
        <v>0.23959888436843974</v>
      </c>
      <c r="G19" s="25">
        <f>SUM('Reported Data'!AC18,'Reported Data'!G18)/'Conservation by Utility'!C19</f>
        <v>1.9000432164174054E-2</v>
      </c>
      <c r="H19" s="26">
        <f t="shared" si="0"/>
        <v>0</v>
      </c>
    </row>
    <row r="20" spans="1:8" x14ac:dyDescent="0.25">
      <c r="A20" s="21" t="s">
        <v>198</v>
      </c>
      <c r="B20" s="4">
        <f>SUMPRODUCT(B3:B19,'Conservation by Utility'!$C3:$C19)/'Conservation by Utility'!$C20</f>
        <v>0.29606535179707499</v>
      </c>
      <c r="C20" s="4">
        <f>SUMPRODUCT(C3:C19,'Conservation by Utility'!$C3:$C19)/'Conservation by Utility'!$C20</f>
        <v>0.31804906437009872</v>
      </c>
      <c r="D20" s="4">
        <f>SUMPRODUCT(D3:D19,'Conservation by Utility'!$C3:$C19)/'Conservation by Utility'!$C20</f>
        <v>0.11660524975229618</v>
      </c>
      <c r="E20" s="4">
        <f>SUMPRODUCT(E3:E19,'Conservation by Utility'!$C3:$C19)/'Conservation by Utility'!$C20</f>
        <v>3.4968672945782472E-2</v>
      </c>
      <c r="F20" s="4">
        <f>SUMPRODUCT(F3:F19,'Conservation by Utility'!$C3:$C19)/'Conservation by Utility'!$C20</f>
        <v>0.20194287085882912</v>
      </c>
      <c r="G20" s="4">
        <f>SUMPRODUCT(G3:G19,'Conservation by Utility'!$C3:$C19)/'Conservation by Utility'!$C20</f>
        <v>3.0970657090725488E-2</v>
      </c>
      <c r="H20" s="10">
        <f t="shared" si="0"/>
        <v>1.3981331851932177E-3</v>
      </c>
    </row>
    <row r="22" spans="1:8" x14ac:dyDescent="0.25">
      <c r="A22" t="s">
        <v>242</v>
      </c>
    </row>
    <row r="23" spans="1:8" x14ac:dyDescent="0.25">
      <c r="A23" s="24" t="s">
        <v>241</v>
      </c>
    </row>
    <row r="25" spans="1:8" x14ac:dyDescent="0.25">
      <c r="A25" t="s">
        <v>232</v>
      </c>
    </row>
    <row r="26" spans="1:8" x14ac:dyDescent="0.25">
      <c r="A26" t="s">
        <v>243</v>
      </c>
    </row>
    <row r="27" spans="1:8" x14ac:dyDescent="0.25">
      <c r="A27" t="s">
        <v>247</v>
      </c>
    </row>
    <row r="28" spans="1:8" x14ac:dyDescent="0.25">
      <c r="A28" t="s">
        <v>245</v>
      </c>
    </row>
    <row r="65" ht="30.75" customHeight="1" x14ac:dyDescent="0.25"/>
  </sheetData>
  <mergeCells count="1">
    <mergeCell ref="A1:H1"/>
  </mergeCells>
  <hyperlinks>
    <hyperlink ref="A23" r:id="rId1"/>
  </hyperlinks>
  <pageMargins left="0.7" right="0.7" top="0.75" bottom="0.75" header="0.3" footer="0.3"/>
  <pageSetup scale="9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18"/>
  <sheetViews>
    <sheetView workbookViewId="0">
      <selection activeCell="A19" sqref="A19:XFD22"/>
    </sheetView>
  </sheetViews>
  <sheetFormatPr defaultRowHeight="15" x14ac:dyDescent="0.25"/>
  <cols>
    <col min="1" max="1" width="39.28515625" customWidth="1"/>
  </cols>
  <sheetData>
    <row r="1" spans="1:84" ht="189.75" x14ac:dyDescent="0.25">
      <c r="A1" s="3"/>
      <c r="B1" s="3" t="s">
        <v>17</v>
      </c>
      <c r="C1" s="3" t="s">
        <v>18</v>
      </c>
      <c r="D1" s="3" t="s">
        <v>19</v>
      </c>
      <c r="E1" s="3" t="s">
        <v>20</v>
      </c>
      <c r="F1" s="3" t="s">
        <v>21</v>
      </c>
      <c r="G1" s="3" t="s">
        <v>22</v>
      </c>
      <c r="H1" s="3" t="s">
        <v>23</v>
      </c>
      <c r="I1" s="3" t="s">
        <v>24</v>
      </c>
      <c r="J1" s="3" t="s">
        <v>25</v>
      </c>
      <c r="K1" s="3" t="s">
        <v>26</v>
      </c>
      <c r="L1" s="3" t="s">
        <v>27</v>
      </c>
      <c r="M1" s="3" t="s">
        <v>28</v>
      </c>
      <c r="N1" s="3" t="s">
        <v>29</v>
      </c>
      <c r="O1" s="3" t="s">
        <v>30</v>
      </c>
      <c r="P1" s="3" t="s">
        <v>31</v>
      </c>
      <c r="Q1" s="3" t="s">
        <v>32</v>
      </c>
      <c r="R1" s="3" t="s">
        <v>33</v>
      </c>
      <c r="S1" s="3" t="s">
        <v>34</v>
      </c>
      <c r="T1" s="3" t="s">
        <v>35</v>
      </c>
      <c r="U1" s="3" t="s">
        <v>36</v>
      </c>
      <c r="V1" s="3" t="s">
        <v>37</v>
      </c>
      <c r="W1" s="3" t="s">
        <v>38</v>
      </c>
      <c r="X1" s="3" t="s">
        <v>39</v>
      </c>
      <c r="Y1" s="3" t="s">
        <v>40</v>
      </c>
      <c r="Z1" s="3" t="s">
        <v>41</v>
      </c>
      <c r="AA1" s="3" t="s">
        <v>42</v>
      </c>
      <c r="AB1" s="3" t="s">
        <v>43</v>
      </c>
      <c r="AC1" s="3" t="s">
        <v>44</v>
      </c>
      <c r="AD1" s="3" t="s">
        <v>45</v>
      </c>
      <c r="AE1" s="3" t="s">
        <v>46</v>
      </c>
      <c r="AF1" s="3" t="s">
        <v>47</v>
      </c>
      <c r="AG1" s="3" t="s">
        <v>48</v>
      </c>
      <c r="AH1" s="3" t="s">
        <v>49</v>
      </c>
      <c r="AI1" s="3" t="s">
        <v>50</v>
      </c>
      <c r="AJ1" s="3" t="s">
        <v>51</v>
      </c>
      <c r="AK1" s="3" t="s">
        <v>52</v>
      </c>
      <c r="AL1" s="3" t="s">
        <v>53</v>
      </c>
      <c r="AM1" s="3" t="s">
        <v>54</v>
      </c>
      <c r="AN1" s="3" t="s">
        <v>55</v>
      </c>
      <c r="AO1" s="3" t="s">
        <v>56</v>
      </c>
      <c r="AP1" s="3" t="s">
        <v>57</v>
      </c>
      <c r="AQ1" s="3" t="s">
        <v>58</v>
      </c>
      <c r="AR1" s="3" t="s">
        <v>59</v>
      </c>
      <c r="AS1" s="3" t="s">
        <v>60</v>
      </c>
      <c r="AT1" s="3" t="s">
        <v>61</v>
      </c>
      <c r="AU1" s="3" t="s">
        <v>62</v>
      </c>
      <c r="AV1" s="3" t="s">
        <v>63</v>
      </c>
      <c r="AW1" s="3" t="s">
        <v>64</v>
      </c>
      <c r="AX1" s="3" t="s">
        <v>65</v>
      </c>
      <c r="AY1" s="3" t="s">
        <v>66</v>
      </c>
      <c r="AZ1" s="3" t="s">
        <v>67</v>
      </c>
      <c r="BA1" s="3" t="s">
        <v>68</v>
      </c>
      <c r="BB1" s="3" t="s">
        <v>69</v>
      </c>
      <c r="BC1" s="3" t="s">
        <v>70</v>
      </c>
      <c r="BD1" s="3" t="s">
        <v>71</v>
      </c>
      <c r="BE1" s="3" t="s">
        <v>72</v>
      </c>
      <c r="BF1" s="3" t="s">
        <v>73</v>
      </c>
      <c r="BG1" s="3" t="s">
        <v>74</v>
      </c>
      <c r="BH1" s="3" t="s">
        <v>75</v>
      </c>
      <c r="BI1" s="3" t="s">
        <v>76</v>
      </c>
      <c r="BJ1" s="3" t="s">
        <v>77</v>
      </c>
      <c r="BK1" s="3" t="s">
        <v>78</v>
      </c>
      <c r="BL1" s="3" t="s">
        <v>79</v>
      </c>
      <c r="BM1" s="3" t="s">
        <v>80</v>
      </c>
      <c r="BN1" s="3" t="s">
        <v>81</v>
      </c>
      <c r="BO1" s="3" t="s">
        <v>82</v>
      </c>
      <c r="BP1" s="3" t="s">
        <v>83</v>
      </c>
      <c r="BQ1" s="3" t="s">
        <v>84</v>
      </c>
      <c r="BR1" s="3" t="s">
        <v>85</v>
      </c>
      <c r="BS1" s="3" t="s">
        <v>86</v>
      </c>
      <c r="BT1" s="3" t="s">
        <v>87</v>
      </c>
      <c r="BU1" s="3" t="s">
        <v>88</v>
      </c>
      <c r="BV1" s="3" t="s">
        <v>89</v>
      </c>
      <c r="BW1" s="3" t="s">
        <v>90</v>
      </c>
      <c r="BX1" s="3" t="s">
        <v>91</v>
      </c>
      <c r="BY1" s="3" t="s">
        <v>92</v>
      </c>
      <c r="BZ1" s="3" t="s">
        <v>93</v>
      </c>
      <c r="CA1" s="3" t="s">
        <v>94</v>
      </c>
      <c r="CB1" s="3" t="s">
        <v>95</v>
      </c>
      <c r="CC1" s="3" t="s">
        <v>96</v>
      </c>
      <c r="CD1" s="3" t="s">
        <v>97</v>
      </c>
      <c r="CE1" s="3" t="s">
        <v>98</v>
      </c>
      <c r="CF1" s="3" t="s">
        <v>99</v>
      </c>
    </row>
    <row r="2" spans="1:84" x14ac:dyDescent="0.25">
      <c r="A2" t="s">
        <v>100</v>
      </c>
      <c r="B2">
        <v>0</v>
      </c>
      <c r="C2">
        <v>0</v>
      </c>
      <c r="D2">
        <v>9977917</v>
      </c>
      <c r="E2" t="s">
        <v>101</v>
      </c>
      <c r="F2">
        <v>4031731</v>
      </c>
      <c r="G2" t="s">
        <v>101</v>
      </c>
      <c r="H2">
        <v>20672406</v>
      </c>
      <c r="I2">
        <v>0</v>
      </c>
      <c r="J2">
        <v>0</v>
      </c>
      <c r="K2">
        <v>0</v>
      </c>
      <c r="L2">
        <v>1519456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2239638</v>
      </c>
      <c r="U2">
        <v>0</v>
      </c>
      <c r="V2">
        <v>2903664</v>
      </c>
      <c r="W2" t="s">
        <v>101</v>
      </c>
      <c r="X2">
        <v>0</v>
      </c>
      <c r="Y2">
        <v>0</v>
      </c>
      <c r="Z2">
        <v>6896851</v>
      </c>
      <c r="AA2">
        <v>70994</v>
      </c>
      <c r="AB2">
        <v>0</v>
      </c>
      <c r="AC2">
        <v>42292</v>
      </c>
      <c r="AD2">
        <v>14904434</v>
      </c>
      <c r="AE2">
        <v>0</v>
      </c>
      <c r="AF2">
        <v>0</v>
      </c>
      <c r="AG2">
        <v>171570</v>
      </c>
      <c r="AH2">
        <v>1458093</v>
      </c>
      <c r="AI2">
        <v>34427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2726180</v>
      </c>
      <c r="AQ2">
        <v>0</v>
      </c>
      <c r="AR2">
        <v>3823310</v>
      </c>
      <c r="AS2">
        <v>23857</v>
      </c>
      <c r="AT2" t="s">
        <v>102</v>
      </c>
      <c r="AU2" t="s">
        <v>103</v>
      </c>
      <c r="AV2" t="s">
        <v>104</v>
      </c>
      <c r="AW2">
        <v>600653</v>
      </c>
      <c r="AX2">
        <v>394200</v>
      </c>
      <c r="AY2">
        <v>41789</v>
      </c>
      <c r="AZ2">
        <v>108589</v>
      </c>
      <c r="BA2">
        <v>76086</v>
      </c>
      <c r="BB2" t="s">
        <v>105</v>
      </c>
      <c r="BC2" t="s">
        <v>106</v>
      </c>
      <c r="BD2" t="s">
        <v>107</v>
      </c>
      <c r="BE2">
        <v>69945.2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191235.19840384426</v>
      </c>
      <c r="BM2">
        <v>349726</v>
      </c>
      <c r="BN2">
        <v>0</v>
      </c>
      <c r="BO2">
        <v>5652247</v>
      </c>
      <c r="BP2">
        <v>1.2201611296564595E-2</v>
      </c>
      <c r="BQ2">
        <v>5513396</v>
      </c>
      <c r="BR2">
        <v>5678868</v>
      </c>
      <c r="BS2">
        <v>0</v>
      </c>
      <c r="BT2">
        <v>0</v>
      </c>
      <c r="BU2">
        <v>0</v>
      </c>
      <c r="BV2">
        <v>0</v>
      </c>
      <c r="BW2">
        <v>0</v>
      </c>
      <c r="BX2">
        <v>0</v>
      </c>
      <c r="BY2">
        <v>0</v>
      </c>
      <c r="BZ2">
        <v>0</v>
      </c>
      <c r="CA2">
        <v>0</v>
      </c>
      <c r="CB2">
        <v>0</v>
      </c>
      <c r="CC2">
        <v>463237753</v>
      </c>
      <c r="CD2">
        <v>41789</v>
      </c>
      <c r="CE2">
        <v>610906.39840384421</v>
      </c>
      <c r="CF2" t="s">
        <v>100</v>
      </c>
    </row>
    <row r="3" spans="1:84" x14ac:dyDescent="0.25">
      <c r="A3" t="s">
        <v>108</v>
      </c>
      <c r="B3">
        <v>323174.34999999998</v>
      </c>
      <c r="C3">
        <v>0</v>
      </c>
      <c r="D3">
        <v>1137145.44</v>
      </c>
      <c r="E3">
        <v>4689.7555700000003</v>
      </c>
      <c r="F3">
        <v>0</v>
      </c>
      <c r="G3">
        <v>0</v>
      </c>
      <c r="H3">
        <v>3641969.0300000003</v>
      </c>
      <c r="I3">
        <v>859838.42</v>
      </c>
      <c r="J3">
        <v>3915.5684500000002</v>
      </c>
      <c r="K3">
        <v>16289.44929</v>
      </c>
      <c r="L3">
        <v>0</v>
      </c>
      <c r="M3">
        <v>4250.7380000000003</v>
      </c>
      <c r="N3">
        <v>50808.2</v>
      </c>
      <c r="O3">
        <v>383.73523999999998</v>
      </c>
      <c r="P3">
        <v>0</v>
      </c>
      <c r="Q3">
        <v>62.776000000000003</v>
      </c>
      <c r="R3">
        <v>0</v>
      </c>
      <c r="S3">
        <v>0</v>
      </c>
      <c r="T3">
        <v>0</v>
      </c>
      <c r="U3">
        <v>0</v>
      </c>
      <c r="V3">
        <v>1271002.6200000001</v>
      </c>
      <c r="W3">
        <v>2986.8760299999999</v>
      </c>
      <c r="X3">
        <v>382618.89999999997</v>
      </c>
      <c r="Y3">
        <v>2113.877</v>
      </c>
      <c r="Z3">
        <v>309044.7</v>
      </c>
      <c r="AA3">
        <v>894.9955799999999</v>
      </c>
      <c r="AB3">
        <v>0</v>
      </c>
      <c r="AC3">
        <v>0</v>
      </c>
      <c r="AD3">
        <v>2351996.14</v>
      </c>
      <c r="AE3">
        <v>43742.8</v>
      </c>
      <c r="AF3">
        <v>789.29645999999991</v>
      </c>
      <c r="AG3">
        <v>16694.39184</v>
      </c>
      <c r="AH3">
        <v>0</v>
      </c>
      <c r="AI3">
        <v>5796.3850000000002</v>
      </c>
      <c r="AJ3">
        <v>143608.76999999999</v>
      </c>
      <c r="AK3">
        <v>1193.97354</v>
      </c>
      <c r="AL3">
        <v>0</v>
      </c>
      <c r="AM3">
        <v>78.108999999999995</v>
      </c>
      <c r="AN3">
        <v>0</v>
      </c>
      <c r="AO3">
        <v>0</v>
      </c>
      <c r="AP3">
        <v>0</v>
      </c>
      <c r="AQ3">
        <v>0</v>
      </c>
      <c r="AR3">
        <v>1472980.97</v>
      </c>
      <c r="AS3">
        <v>5827.7552599999999</v>
      </c>
      <c r="AT3" t="s">
        <v>109</v>
      </c>
      <c r="AU3" t="s">
        <v>110</v>
      </c>
      <c r="AV3" t="s">
        <v>111</v>
      </c>
      <c r="AW3">
        <v>169418.4</v>
      </c>
      <c r="AX3">
        <v>135867.6</v>
      </c>
      <c r="AY3" t="s">
        <v>112</v>
      </c>
      <c r="AZ3">
        <v>26980.799999999999</v>
      </c>
      <c r="BA3">
        <v>23739.599999999999</v>
      </c>
      <c r="BB3" t="s">
        <v>108</v>
      </c>
      <c r="BC3" t="s">
        <v>109</v>
      </c>
      <c r="BD3" t="s">
        <v>110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2881391.6994687845</v>
      </c>
      <c r="BP3">
        <v>2.4748761634749695E-2</v>
      </c>
      <c r="BQ3">
        <v>1645277</v>
      </c>
      <c r="BR3">
        <v>1696774</v>
      </c>
      <c r="BS3">
        <v>0</v>
      </c>
      <c r="BT3">
        <v>0</v>
      </c>
      <c r="BU3">
        <v>0</v>
      </c>
      <c r="BV3">
        <v>0</v>
      </c>
      <c r="BW3">
        <v>0</v>
      </c>
      <c r="BX3">
        <v>0</v>
      </c>
      <c r="BY3">
        <v>0</v>
      </c>
      <c r="BZ3">
        <v>0</v>
      </c>
      <c r="CA3">
        <v>50131</v>
      </c>
      <c r="CB3">
        <v>0</v>
      </c>
      <c r="CC3">
        <v>116425692</v>
      </c>
      <c r="CD3" t="s">
        <v>112</v>
      </c>
      <c r="CE3">
        <v>50131</v>
      </c>
      <c r="CF3" t="s">
        <v>108</v>
      </c>
    </row>
    <row r="4" spans="1:84" x14ac:dyDescent="0.25">
      <c r="A4" t="s">
        <v>113</v>
      </c>
      <c r="B4">
        <v>61035</v>
      </c>
      <c r="C4">
        <v>224.84291999999999</v>
      </c>
      <c r="D4">
        <v>206660</v>
      </c>
      <c r="E4">
        <v>3684.5611199999998</v>
      </c>
      <c r="F4">
        <v>0</v>
      </c>
      <c r="G4">
        <v>0</v>
      </c>
      <c r="H4">
        <v>1752266</v>
      </c>
      <c r="I4">
        <v>666718</v>
      </c>
      <c r="J4">
        <v>3946.7917200000002</v>
      </c>
      <c r="K4">
        <v>14817.723959999999</v>
      </c>
      <c r="L4">
        <v>348800</v>
      </c>
      <c r="M4">
        <v>3066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469053</v>
      </c>
      <c r="W4">
        <v>3895.5282000000002</v>
      </c>
      <c r="X4">
        <v>21000</v>
      </c>
      <c r="Y4">
        <v>143.08584000000005</v>
      </c>
      <c r="Z4">
        <v>472267</v>
      </c>
      <c r="AA4">
        <v>3990.6092399999998</v>
      </c>
      <c r="AB4">
        <v>0</v>
      </c>
      <c r="AC4">
        <v>0</v>
      </c>
      <c r="AD4">
        <v>2558198</v>
      </c>
      <c r="AE4">
        <v>939775</v>
      </c>
      <c r="AF4">
        <v>9181.5487200000007</v>
      </c>
      <c r="AG4">
        <v>21068.938799999996</v>
      </c>
      <c r="AH4">
        <v>348800</v>
      </c>
      <c r="AI4">
        <v>3504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776356</v>
      </c>
      <c r="AS4">
        <v>4249.694999999997</v>
      </c>
      <c r="AT4" t="s">
        <v>114</v>
      </c>
      <c r="AU4" t="s">
        <v>115</v>
      </c>
      <c r="AV4" t="s">
        <v>116</v>
      </c>
      <c r="AW4">
        <v>183084</v>
      </c>
      <c r="AX4">
        <v>115544</v>
      </c>
      <c r="AY4">
        <v>41789</v>
      </c>
      <c r="AZ4">
        <v>29608.799999999999</v>
      </c>
      <c r="BA4">
        <v>18220.8</v>
      </c>
      <c r="BB4" t="s">
        <v>113</v>
      </c>
      <c r="BC4" t="s">
        <v>117</v>
      </c>
      <c r="BD4" t="s">
        <v>118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47469</v>
      </c>
      <c r="BM4">
        <v>0</v>
      </c>
      <c r="BN4">
        <v>0</v>
      </c>
      <c r="BO4">
        <v>3282406.22</v>
      </c>
      <c r="BP4">
        <v>6.5256584890656069E-2</v>
      </c>
      <c r="BQ4">
        <v>1564634</v>
      </c>
      <c r="BR4">
        <v>1599993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50300000</v>
      </c>
      <c r="CD4">
        <v>41789</v>
      </c>
      <c r="CE4">
        <v>47469</v>
      </c>
      <c r="CF4" t="s">
        <v>113</v>
      </c>
    </row>
    <row r="5" spans="1:84" x14ac:dyDescent="0.25">
      <c r="A5" t="s">
        <v>119</v>
      </c>
      <c r="B5">
        <v>0</v>
      </c>
      <c r="C5">
        <v>0</v>
      </c>
      <c r="D5">
        <v>163726</v>
      </c>
      <c r="E5">
        <v>573.66800000000001</v>
      </c>
      <c r="F5">
        <v>0</v>
      </c>
      <c r="G5">
        <v>0</v>
      </c>
      <c r="H5">
        <v>1610634</v>
      </c>
      <c r="I5">
        <v>10146</v>
      </c>
      <c r="J5">
        <v>57.118870000000001</v>
      </c>
      <c r="K5">
        <v>8618.7982999999986</v>
      </c>
      <c r="L5">
        <v>0</v>
      </c>
      <c r="M5">
        <v>2448.5079999999998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112007</v>
      </c>
      <c r="U5">
        <v>0</v>
      </c>
      <c r="V5">
        <v>1324755</v>
      </c>
      <c r="W5">
        <v>5539.5034299999998</v>
      </c>
      <c r="X5">
        <v>0</v>
      </c>
      <c r="Y5">
        <v>0</v>
      </c>
      <c r="Z5">
        <v>154715</v>
      </c>
      <c r="AA5">
        <v>773.79555000000005</v>
      </c>
      <c r="AB5">
        <v>0</v>
      </c>
      <c r="AC5">
        <v>0</v>
      </c>
      <c r="AD5">
        <v>1871362</v>
      </c>
      <c r="AE5">
        <v>13700</v>
      </c>
      <c r="AF5">
        <v>4.5442600000000004</v>
      </c>
      <c r="AG5">
        <v>10442.639541052229</v>
      </c>
      <c r="AH5">
        <v>0</v>
      </c>
      <c r="AI5">
        <v>2358.8980000000001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182782</v>
      </c>
      <c r="AQ5">
        <v>0</v>
      </c>
      <c r="AR5">
        <v>1520165</v>
      </c>
      <c r="AS5">
        <v>7305.4017310522295</v>
      </c>
      <c r="AT5" t="s">
        <v>120</v>
      </c>
      <c r="AU5" t="s">
        <v>121</v>
      </c>
      <c r="AV5" t="s">
        <v>122</v>
      </c>
      <c r="AW5">
        <v>90753.599999999991</v>
      </c>
      <c r="AX5">
        <v>60268.799999999996</v>
      </c>
      <c r="AY5">
        <v>41790</v>
      </c>
      <c r="AZ5">
        <v>18150.719999999998</v>
      </c>
      <c r="BA5">
        <v>12053.759999999998</v>
      </c>
      <c r="BB5" t="s">
        <v>119</v>
      </c>
      <c r="BC5" t="s">
        <v>120</v>
      </c>
      <c r="BD5" t="s">
        <v>121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210240</v>
      </c>
      <c r="BP5">
        <v>3.9574588235294118E-3</v>
      </c>
      <c r="BQ5">
        <v>647502</v>
      </c>
      <c r="BR5">
        <v>642859</v>
      </c>
      <c r="BS5">
        <v>0</v>
      </c>
      <c r="BT5">
        <v>0</v>
      </c>
      <c r="BU5">
        <v>0</v>
      </c>
      <c r="BV5">
        <v>17520</v>
      </c>
      <c r="BW5">
        <v>0</v>
      </c>
      <c r="BX5">
        <v>17520</v>
      </c>
      <c r="BY5">
        <v>0</v>
      </c>
      <c r="BZ5">
        <v>0</v>
      </c>
      <c r="CA5">
        <v>3760</v>
      </c>
      <c r="CB5">
        <v>0</v>
      </c>
      <c r="CC5">
        <v>53125000</v>
      </c>
      <c r="CD5">
        <v>41790</v>
      </c>
      <c r="CE5">
        <v>38800</v>
      </c>
      <c r="CF5" t="s">
        <v>119</v>
      </c>
    </row>
    <row r="6" spans="1:84" x14ac:dyDescent="0.25">
      <c r="A6" t="s">
        <v>123</v>
      </c>
      <c r="B6">
        <v>0</v>
      </c>
      <c r="C6">
        <v>0</v>
      </c>
      <c r="D6">
        <v>2478326</v>
      </c>
      <c r="E6">
        <v>17876</v>
      </c>
      <c r="F6">
        <v>0</v>
      </c>
      <c r="G6">
        <v>0</v>
      </c>
      <c r="H6">
        <v>8213273</v>
      </c>
      <c r="I6">
        <v>2283474</v>
      </c>
      <c r="J6">
        <v>12612</v>
      </c>
      <c r="K6">
        <v>57775</v>
      </c>
      <c r="L6">
        <v>490000</v>
      </c>
      <c r="M6">
        <v>13666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2961473</v>
      </c>
      <c r="W6">
        <v>13621</v>
      </c>
      <c r="X6">
        <v>0</v>
      </c>
      <c r="Y6">
        <v>0</v>
      </c>
      <c r="Z6">
        <v>2590984</v>
      </c>
      <c r="AA6">
        <v>17398</v>
      </c>
      <c r="AB6">
        <v>0</v>
      </c>
      <c r="AC6">
        <v>0</v>
      </c>
      <c r="AD6">
        <v>8024535</v>
      </c>
      <c r="AE6">
        <v>1542658</v>
      </c>
      <c r="AF6">
        <v>9241</v>
      </c>
      <c r="AG6">
        <v>58585</v>
      </c>
      <c r="AH6">
        <v>561280</v>
      </c>
      <c r="AI6">
        <v>16469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99</v>
      </c>
      <c r="AQ6">
        <v>0</v>
      </c>
      <c r="AR6">
        <v>3329514</v>
      </c>
      <c r="AS6">
        <v>15477</v>
      </c>
      <c r="AT6" t="s">
        <v>124</v>
      </c>
      <c r="AU6" t="s">
        <v>125</v>
      </c>
      <c r="AV6" t="s">
        <v>126</v>
      </c>
      <c r="AW6">
        <v>621960</v>
      </c>
      <c r="AX6">
        <v>494064</v>
      </c>
      <c r="AY6">
        <v>41789</v>
      </c>
      <c r="AZ6">
        <v>99338</v>
      </c>
      <c r="BA6">
        <v>87863</v>
      </c>
      <c r="BB6" t="s">
        <v>123</v>
      </c>
      <c r="BC6" t="s">
        <v>127</v>
      </c>
      <c r="BD6" t="s">
        <v>128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13950794</v>
      </c>
      <c r="BP6">
        <v>3.9136839698274105E-2</v>
      </c>
      <c r="BQ6">
        <v>4354792</v>
      </c>
      <c r="BR6">
        <v>4441161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183209</v>
      </c>
      <c r="CB6">
        <v>0</v>
      </c>
      <c r="CC6">
        <v>356461945</v>
      </c>
      <c r="CD6">
        <v>41789</v>
      </c>
      <c r="CE6">
        <v>183209</v>
      </c>
      <c r="CF6" t="s">
        <v>123</v>
      </c>
    </row>
    <row r="7" spans="1:84" x14ac:dyDescent="0.25">
      <c r="A7" t="s">
        <v>129</v>
      </c>
      <c r="B7">
        <v>10000</v>
      </c>
      <c r="C7">
        <v>54.5</v>
      </c>
      <c r="D7">
        <v>324299</v>
      </c>
      <c r="E7">
        <v>2383.0513499999997</v>
      </c>
      <c r="F7">
        <v>0</v>
      </c>
      <c r="G7">
        <v>0</v>
      </c>
      <c r="H7">
        <v>9443362</v>
      </c>
      <c r="I7">
        <v>7083398</v>
      </c>
      <c r="J7">
        <v>75808.734079999995</v>
      </c>
      <c r="K7">
        <v>95383.398480000003</v>
      </c>
      <c r="L7">
        <v>119760</v>
      </c>
      <c r="M7">
        <v>13402.800000000001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818813</v>
      </c>
      <c r="U7">
        <v>0</v>
      </c>
      <c r="V7">
        <v>1087092</v>
      </c>
      <c r="W7">
        <v>3734.3130499999997</v>
      </c>
      <c r="X7">
        <v>0</v>
      </c>
      <c r="Y7">
        <v>0</v>
      </c>
      <c r="Z7">
        <v>692197.36</v>
      </c>
      <c r="AA7">
        <v>3194.508420000001</v>
      </c>
      <c r="AB7">
        <v>0</v>
      </c>
      <c r="AC7">
        <v>0</v>
      </c>
      <c r="AD7">
        <v>8817265.0799999982</v>
      </c>
      <c r="AE7">
        <v>5565938.209999999</v>
      </c>
      <c r="AF7">
        <v>37206.558779999999</v>
      </c>
      <c r="AG7">
        <v>62840.12917</v>
      </c>
      <c r="AH7">
        <v>119760</v>
      </c>
      <c r="AI7">
        <v>17782.8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828771</v>
      </c>
      <c r="AQ7">
        <v>0</v>
      </c>
      <c r="AR7">
        <v>1610598.51</v>
      </c>
      <c r="AS7">
        <v>4656.2619700000014</v>
      </c>
      <c r="AT7" t="s">
        <v>130</v>
      </c>
      <c r="AU7" t="s">
        <v>131</v>
      </c>
      <c r="AV7" t="s">
        <v>132</v>
      </c>
      <c r="AW7">
        <v>367920</v>
      </c>
      <c r="AX7">
        <v>289080</v>
      </c>
      <c r="AY7">
        <v>41790</v>
      </c>
      <c r="AZ7">
        <v>73584</v>
      </c>
      <c r="BA7">
        <v>56940</v>
      </c>
      <c r="BB7" t="s">
        <v>129</v>
      </c>
      <c r="BC7" t="s">
        <v>133</v>
      </c>
      <c r="BD7" t="s">
        <v>134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5848</v>
      </c>
      <c r="BN7">
        <v>0</v>
      </c>
      <c r="BO7">
        <v>5675433</v>
      </c>
      <c r="BP7">
        <v>2.2578328160545658E-2</v>
      </c>
      <c r="BQ7">
        <v>5203123.0913749952</v>
      </c>
      <c r="BR7">
        <v>5267369.4036152251</v>
      </c>
      <c r="BS7">
        <v>17392</v>
      </c>
      <c r="BT7">
        <v>0</v>
      </c>
      <c r="BU7">
        <v>0</v>
      </c>
      <c r="BV7">
        <v>0</v>
      </c>
      <c r="BW7">
        <v>0</v>
      </c>
      <c r="BX7">
        <v>0</v>
      </c>
      <c r="BY7">
        <v>0</v>
      </c>
      <c r="BZ7">
        <v>0</v>
      </c>
      <c r="CA7">
        <v>133818</v>
      </c>
      <c r="CB7">
        <v>0</v>
      </c>
      <c r="CC7">
        <v>251366397</v>
      </c>
      <c r="CD7">
        <v>41790</v>
      </c>
      <c r="CE7">
        <v>157058</v>
      </c>
      <c r="CF7" t="s">
        <v>129</v>
      </c>
    </row>
    <row r="8" spans="1:84" x14ac:dyDescent="0.25">
      <c r="A8" t="s">
        <v>135</v>
      </c>
      <c r="B8">
        <v>2012841.82</v>
      </c>
      <c r="C8">
        <v>34736.67</v>
      </c>
      <c r="D8">
        <v>198960.34</v>
      </c>
      <c r="E8">
        <v>823.39</v>
      </c>
      <c r="F8">
        <v>0</v>
      </c>
      <c r="G8">
        <v>0</v>
      </c>
      <c r="H8">
        <v>3608436.7800000003</v>
      </c>
      <c r="I8">
        <v>920768.81</v>
      </c>
      <c r="J8">
        <v>10896.56</v>
      </c>
      <c r="K8">
        <v>48850.21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475865.81</v>
      </c>
      <c r="W8">
        <v>2393.59</v>
      </c>
      <c r="X8">
        <v>1881854.29</v>
      </c>
      <c r="Y8">
        <v>38057.83</v>
      </c>
      <c r="Z8">
        <v>879145.02</v>
      </c>
      <c r="AA8">
        <v>4822.6400000000003</v>
      </c>
      <c r="AB8">
        <v>0</v>
      </c>
      <c r="AC8">
        <v>24295</v>
      </c>
      <c r="AD8">
        <v>3442405.85</v>
      </c>
      <c r="AE8">
        <v>129644.83</v>
      </c>
      <c r="AF8">
        <v>994.12</v>
      </c>
      <c r="AG8">
        <v>69845.179999999993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551761.71</v>
      </c>
      <c r="AS8">
        <v>1675.59</v>
      </c>
      <c r="AT8" t="s">
        <v>136</v>
      </c>
      <c r="AU8" t="s">
        <v>137</v>
      </c>
      <c r="AV8" t="s">
        <v>138</v>
      </c>
      <c r="AW8">
        <v>499216</v>
      </c>
      <c r="AX8">
        <v>182471</v>
      </c>
      <c r="AY8" t="s">
        <v>139</v>
      </c>
      <c r="AZ8">
        <v>99843</v>
      </c>
      <c r="BA8">
        <v>32675</v>
      </c>
      <c r="BB8" t="s">
        <v>140</v>
      </c>
      <c r="BC8" t="s">
        <v>141</v>
      </c>
      <c r="BD8" t="s">
        <v>142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398144</v>
      </c>
      <c r="BM8">
        <v>0</v>
      </c>
      <c r="BN8">
        <v>0</v>
      </c>
      <c r="BO8">
        <v>0</v>
      </c>
      <c r="BP8">
        <v>0</v>
      </c>
      <c r="BQ8">
        <v>3936622</v>
      </c>
      <c r="BR8">
        <v>3904509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155539000</v>
      </c>
      <c r="CD8">
        <v>41789</v>
      </c>
      <c r="CE8">
        <v>398144</v>
      </c>
      <c r="CF8" t="s">
        <v>135</v>
      </c>
    </row>
    <row r="9" spans="1:84" x14ac:dyDescent="0.25">
      <c r="A9" t="s">
        <v>143</v>
      </c>
      <c r="B9">
        <v>0</v>
      </c>
      <c r="C9">
        <v>0</v>
      </c>
      <c r="D9">
        <v>819410</v>
      </c>
      <c r="E9">
        <v>4732</v>
      </c>
      <c r="F9">
        <v>0</v>
      </c>
      <c r="G9">
        <v>0</v>
      </c>
      <c r="H9">
        <v>1523442</v>
      </c>
      <c r="I9">
        <v>82328</v>
      </c>
      <c r="J9">
        <v>477</v>
      </c>
      <c r="K9">
        <v>9981</v>
      </c>
      <c r="L9">
        <v>0</v>
      </c>
      <c r="M9">
        <v>2982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621704</v>
      </c>
      <c r="W9">
        <v>1790</v>
      </c>
      <c r="X9">
        <v>0</v>
      </c>
      <c r="Y9">
        <v>0</v>
      </c>
      <c r="Z9">
        <v>507776</v>
      </c>
      <c r="AA9">
        <v>2311</v>
      </c>
      <c r="AB9">
        <v>0</v>
      </c>
      <c r="AC9">
        <v>0</v>
      </c>
      <c r="AD9">
        <v>1649154</v>
      </c>
      <c r="AE9">
        <v>310163</v>
      </c>
      <c r="AF9">
        <v>2602</v>
      </c>
      <c r="AG9">
        <v>11115</v>
      </c>
      <c r="AH9">
        <v>0</v>
      </c>
      <c r="AI9">
        <v>3920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831215</v>
      </c>
      <c r="AS9">
        <v>2282</v>
      </c>
      <c r="AT9" t="s">
        <v>144</v>
      </c>
      <c r="AU9" t="s">
        <v>145</v>
      </c>
      <c r="AV9" t="s">
        <v>146</v>
      </c>
      <c r="AW9">
        <v>74898</v>
      </c>
      <c r="AX9">
        <v>78227</v>
      </c>
      <c r="AY9">
        <v>41789</v>
      </c>
      <c r="AZ9">
        <v>14980</v>
      </c>
      <c r="BA9">
        <v>12702</v>
      </c>
      <c r="BB9" t="s">
        <v>7</v>
      </c>
      <c r="BC9" t="s">
        <v>147</v>
      </c>
      <c r="BD9" t="s">
        <v>145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7648482</v>
      </c>
      <c r="BP9">
        <v>8.8461022670120459E-2</v>
      </c>
      <c r="BQ9">
        <v>975944</v>
      </c>
      <c r="BR9">
        <v>963369</v>
      </c>
      <c r="BS9">
        <v>0</v>
      </c>
      <c r="BT9">
        <v>0</v>
      </c>
      <c r="BU9">
        <v>35000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86461605</v>
      </c>
      <c r="CD9">
        <v>41789</v>
      </c>
      <c r="CE9">
        <v>35000</v>
      </c>
      <c r="CF9" t="s">
        <v>143</v>
      </c>
    </row>
    <row r="10" spans="1:84" x14ac:dyDescent="0.25">
      <c r="A10" t="s">
        <v>148</v>
      </c>
      <c r="B10">
        <v>39108.800000000003</v>
      </c>
      <c r="C10">
        <v>302.51</v>
      </c>
      <c r="D10">
        <v>155160</v>
      </c>
      <c r="E10">
        <v>1235.6500000000001</v>
      </c>
      <c r="F10">
        <v>0</v>
      </c>
      <c r="G10">
        <v>0</v>
      </c>
      <c r="H10">
        <v>728429.9</v>
      </c>
      <c r="I10">
        <v>0</v>
      </c>
      <c r="J10">
        <v>0</v>
      </c>
      <c r="K10">
        <v>6087.28</v>
      </c>
      <c r="L10">
        <v>0</v>
      </c>
      <c r="M10">
        <v>3005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203512.83</v>
      </c>
      <c r="U10">
        <v>0</v>
      </c>
      <c r="V10">
        <v>330648.27</v>
      </c>
      <c r="W10">
        <v>1544.12</v>
      </c>
      <c r="X10">
        <v>218282.55</v>
      </c>
      <c r="Y10">
        <v>1791.68</v>
      </c>
      <c r="Z10">
        <v>513163.63</v>
      </c>
      <c r="AA10">
        <v>3280.19</v>
      </c>
      <c r="AB10">
        <v>0</v>
      </c>
      <c r="AC10">
        <v>0</v>
      </c>
      <c r="AD10">
        <v>1408359.71</v>
      </c>
      <c r="AE10">
        <v>0</v>
      </c>
      <c r="AF10">
        <v>0</v>
      </c>
      <c r="AG10">
        <v>9494.51</v>
      </c>
      <c r="AH10">
        <v>0</v>
      </c>
      <c r="AI10">
        <v>2985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651002.5</v>
      </c>
      <c r="AQ10">
        <v>0</v>
      </c>
      <c r="AR10">
        <v>25911.03</v>
      </c>
      <c r="AS10">
        <v>1437.64</v>
      </c>
      <c r="AT10" t="s">
        <v>149</v>
      </c>
      <c r="AU10" t="s">
        <v>150</v>
      </c>
      <c r="AV10" t="s">
        <v>151</v>
      </c>
      <c r="AW10">
        <v>34559</v>
      </c>
      <c r="AX10">
        <v>45902</v>
      </c>
      <c r="AY10">
        <v>41780</v>
      </c>
      <c r="AZ10">
        <v>6912</v>
      </c>
      <c r="BA10">
        <v>9110</v>
      </c>
      <c r="BB10" t="s">
        <v>148</v>
      </c>
      <c r="BC10" t="s">
        <v>152</v>
      </c>
      <c r="BD10" t="s">
        <v>153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217000</v>
      </c>
      <c r="BP10">
        <v>3.3999999999999998E-3</v>
      </c>
      <c r="BQ10">
        <v>826526</v>
      </c>
      <c r="BR10">
        <v>862339</v>
      </c>
      <c r="BS10">
        <v>0</v>
      </c>
      <c r="BT10">
        <v>0</v>
      </c>
      <c r="BU10">
        <v>0</v>
      </c>
      <c r="BV10">
        <v>0</v>
      </c>
      <c r="BW10">
        <v>0</v>
      </c>
      <c r="BX10">
        <v>0</v>
      </c>
      <c r="BY10">
        <v>0</v>
      </c>
      <c r="BZ10">
        <v>0</v>
      </c>
      <c r="CA10">
        <v>26000</v>
      </c>
      <c r="CB10">
        <v>0</v>
      </c>
      <c r="CC10">
        <v>63705813</v>
      </c>
      <c r="CD10">
        <v>41780</v>
      </c>
      <c r="CE10">
        <v>26000</v>
      </c>
      <c r="CF10" t="s">
        <v>148</v>
      </c>
    </row>
    <row r="11" spans="1:84" x14ac:dyDescent="0.25">
      <c r="A11" t="s">
        <v>154</v>
      </c>
      <c r="B11">
        <v>0</v>
      </c>
      <c r="C11">
        <v>0</v>
      </c>
      <c r="D11">
        <v>129314</v>
      </c>
      <c r="E11">
        <v>813.61</v>
      </c>
      <c r="F11">
        <v>0</v>
      </c>
      <c r="G11">
        <v>0</v>
      </c>
      <c r="H11">
        <v>865799.73</v>
      </c>
      <c r="I11">
        <v>545348.22</v>
      </c>
      <c r="J11">
        <v>2911</v>
      </c>
      <c r="K11">
        <v>7839.1</v>
      </c>
      <c r="L11">
        <v>0</v>
      </c>
      <c r="M11">
        <v>3521.52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191137.51</v>
      </c>
      <c r="W11">
        <v>592.97</v>
      </c>
      <c r="X11">
        <v>2200</v>
      </c>
      <c r="Y11">
        <v>16.440000000000001</v>
      </c>
      <c r="Z11">
        <v>544070.49</v>
      </c>
      <c r="AA11">
        <v>2310.15</v>
      </c>
      <c r="AB11">
        <v>0</v>
      </c>
      <c r="AC11">
        <v>0</v>
      </c>
      <c r="AD11">
        <v>1051581.79</v>
      </c>
      <c r="AE11">
        <v>357946.12</v>
      </c>
      <c r="AF11">
        <v>2455.56</v>
      </c>
      <c r="AG11">
        <v>9320.73</v>
      </c>
      <c r="AH11">
        <v>0</v>
      </c>
      <c r="AI11">
        <v>4082.16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147365.18</v>
      </c>
      <c r="AS11">
        <v>456.42</v>
      </c>
      <c r="AT11" t="s">
        <v>155</v>
      </c>
      <c r="AU11" t="s">
        <v>156</v>
      </c>
      <c r="AV11" t="s">
        <v>157</v>
      </c>
      <c r="AW11">
        <v>83570.399999999994</v>
      </c>
      <c r="AX11">
        <v>62020.800000000003</v>
      </c>
      <c r="AY11">
        <v>0</v>
      </c>
      <c r="AZ11">
        <v>15154.8</v>
      </c>
      <c r="BA11">
        <v>11563.2</v>
      </c>
      <c r="BB11" t="s">
        <v>154</v>
      </c>
      <c r="BC11" t="s">
        <v>155</v>
      </c>
      <c r="BD11" t="s">
        <v>156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27524</v>
      </c>
      <c r="BN11">
        <v>0</v>
      </c>
      <c r="BO11">
        <v>1546872.5700000003</v>
      </c>
      <c r="BP11">
        <v>2.6662427158134581E-2</v>
      </c>
      <c r="BQ11">
        <v>924562</v>
      </c>
      <c r="BR11">
        <v>910387</v>
      </c>
      <c r="BS11">
        <v>0</v>
      </c>
      <c r="BT11">
        <v>0</v>
      </c>
      <c r="BU11">
        <v>0</v>
      </c>
      <c r="BV11">
        <v>0</v>
      </c>
      <c r="BW11">
        <v>0</v>
      </c>
      <c r="BX11">
        <v>0</v>
      </c>
      <c r="BY11">
        <v>0</v>
      </c>
      <c r="BZ11">
        <v>0</v>
      </c>
      <c r="CA11">
        <v>0</v>
      </c>
      <c r="CB11">
        <v>0</v>
      </c>
      <c r="CC11">
        <v>58016945</v>
      </c>
      <c r="CD11">
        <v>41743</v>
      </c>
      <c r="CE11">
        <v>27524</v>
      </c>
      <c r="CF11" t="s">
        <v>154</v>
      </c>
    </row>
    <row r="12" spans="1:84" x14ac:dyDescent="0.25">
      <c r="A12" t="s">
        <v>158</v>
      </c>
      <c r="B12">
        <v>0</v>
      </c>
      <c r="C12">
        <v>0</v>
      </c>
      <c r="D12">
        <v>89255</v>
      </c>
      <c r="E12">
        <v>564.24</v>
      </c>
      <c r="F12">
        <v>0</v>
      </c>
      <c r="G12">
        <v>0</v>
      </c>
      <c r="H12">
        <v>1284772</v>
      </c>
      <c r="I12">
        <v>801053</v>
      </c>
      <c r="J12">
        <v>4379.1899999999996</v>
      </c>
      <c r="K12">
        <v>8858.92</v>
      </c>
      <c r="L12">
        <v>0</v>
      </c>
      <c r="M12">
        <v>2487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394464</v>
      </c>
      <c r="W12">
        <v>1428.49</v>
      </c>
      <c r="X12">
        <v>0</v>
      </c>
      <c r="Y12">
        <v>0</v>
      </c>
      <c r="Z12">
        <v>413411</v>
      </c>
      <c r="AA12">
        <v>2219</v>
      </c>
      <c r="AB12">
        <v>0</v>
      </c>
      <c r="AC12">
        <v>0</v>
      </c>
      <c r="AD12">
        <v>1495238</v>
      </c>
      <c r="AE12">
        <v>592594</v>
      </c>
      <c r="AF12">
        <v>4839</v>
      </c>
      <c r="AG12">
        <v>10903</v>
      </c>
      <c r="AH12">
        <v>0</v>
      </c>
      <c r="AI12">
        <v>2317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489233</v>
      </c>
      <c r="AS12">
        <v>1528</v>
      </c>
      <c r="AT12" t="s">
        <v>159</v>
      </c>
      <c r="AU12" t="s">
        <v>160</v>
      </c>
      <c r="AV12" t="s">
        <v>161</v>
      </c>
      <c r="AW12">
        <v>57189</v>
      </c>
      <c r="AX12">
        <v>28979</v>
      </c>
      <c r="AY12">
        <v>41791</v>
      </c>
      <c r="AZ12">
        <v>10674</v>
      </c>
      <c r="BA12">
        <v>5791</v>
      </c>
      <c r="BB12" t="s">
        <v>162</v>
      </c>
      <c r="BC12" t="s">
        <v>163</v>
      </c>
      <c r="BD12" t="s">
        <v>164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19354</v>
      </c>
      <c r="BN12">
        <v>0</v>
      </c>
      <c r="BO12">
        <v>1066855</v>
      </c>
      <c r="BP12">
        <v>2.321462656711323E-2</v>
      </c>
      <c r="BQ12">
        <v>663537</v>
      </c>
      <c r="BR12">
        <v>656363</v>
      </c>
      <c r="BS12">
        <v>0</v>
      </c>
      <c r="BT12">
        <v>0</v>
      </c>
      <c r="BU12">
        <v>0</v>
      </c>
      <c r="BV12">
        <v>445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45956156</v>
      </c>
      <c r="CD12">
        <v>41791</v>
      </c>
      <c r="CE12">
        <v>19799</v>
      </c>
      <c r="CF12" t="s">
        <v>158</v>
      </c>
    </row>
    <row r="13" spans="1:84" x14ac:dyDescent="0.25">
      <c r="A13" t="s">
        <v>165</v>
      </c>
      <c r="B13">
        <v>7734</v>
      </c>
      <c r="C13">
        <v>106.96299999999999</v>
      </c>
      <c r="D13">
        <v>2565569</v>
      </c>
      <c r="E13">
        <v>13333.525</v>
      </c>
      <c r="F13">
        <v>146618</v>
      </c>
      <c r="G13">
        <v>0</v>
      </c>
      <c r="H13">
        <v>10055014</v>
      </c>
      <c r="I13">
        <v>2451122</v>
      </c>
      <c r="J13">
        <v>12738.395699999999</v>
      </c>
      <c r="K13">
        <v>50872.545200000008</v>
      </c>
      <c r="L13">
        <v>1218412</v>
      </c>
      <c r="M13">
        <v>15154.037</v>
      </c>
      <c r="N13">
        <v>0</v>
      </c>
      <c r="O13">
        <v>0</v>
      </c>
      <c r="P13">
        <v>0</v>
      </c>
      <c r="Q13">
        <v>0</v>
      </c>
      <c r="R13">
        <v>231495</v>
      </c>
      <c r="S13">
        <v>23.593499999999999</v>
      </c>
      <c r="T13">
        <v>252946</v>
      </c>
      <c r="U13">
        <v>-1836</v>
      </c>
      <c r="V13">
        <v>2088600</v>
      </c>
      <c r="W13">
        <v>9516.0310000000009</v>
      </c>
      <c r="X13">
        <v>72675</v>
      </c>
      <c r="Y13">
        <v>657.74800000000005</v>
      </c>
      <c r="Z13">
        <v>2022455</v>
      </c>
      <c r="AA13">
        <v>8053.9650000000001</v>
      </c>
      <c r="AB13">
        <v>0</v>
      </c>
      <c r="AC13">
        <v>0</v>
      </c>
      <c r="AD13">
        <v>9406515</v>
      </c>
      <c r="AE13">
        <v>2769830</v>
      </c>
      <c r="AF13">
        <v>20583.66</v>
      </c>
      <c r="AG13">
        <v>61051</v>
      </c>
      <c r="AH13">
        <v>1266576</v>
      </c>
      <c r="AI13">
        <v>14651.941000000001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55.331799599999997</v>
      </c>
      <c r="AP13">
        <v>76104</v>
      </c>
      <c r="AQ13">
        <v>0</v>
      </c>
      <c r="AR13">
        <v>2402711</v>
      </c>
      <c r="AS13">
        <v>17048</v>
      </c>
      <c r="AT13" t="s">
        <v>166</v>
      </c>
      <c r="AU13" t="s">
        <v>167</v>
      </c>
      <c r="AV13" t="s">
        <v>168</v>
      </c>
      <c r="AW13" t="s">
        <v>169</v>
      </c>
      <c r="AX13">
        <v>391187</v>
      </c>
      <c r="AY13">
        <v>41789</v>
      </c>
      <c r="AZ13" t="s">
        <v>170</v>
      </c>
      <c r="BA13" s="29">
        <v>74703</v>
      </c>
      <c r="BB13" t="s">
        <v>171</v>
      </c>
      <c r="BC13" t="s">
        <v>166</v>
      </c>
      <c r="BD13" t="s">
        <v>167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2525.7607567374002</v>
      </c>
      <c r="BM13">
        <v>0</v>
      </c>
      <c r="BN13">
        <v>0</v>
      </c>
      <c r="BO13">
        <v>2083923.7079785783</v>
      </c>
      <c r="BP13">
        <v>6.4907618919964718E-3</v>
      </c>
      <c r="BQ13">
        <v>4041897.855</v>
      </c>
      <c r="BR13">
        <v>4092687.9720000001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119492.988952</v>
      </c>
      <c r="CB13">
        <v>0</v>
      </c>
      <c r="CC13">
        <v>321059953</v>
      </c>
      <c r="CD13">
        <v>41789</v>
      </c>
      <c r="CE13">
        <v>122018.74970873741</v>
      </c>
      <c r="CF13" t="s">
        <v>165</v>
      </c>
    </row>
    <row r="14" spans="1:84" x14ac:dyDescent="0.25">
      <c r="A14" t="s">
        <v>172</v>
      </c>
      <c r="B14">
        <v>0</v>
      </c>
      <c r="C14">
        <v>0</v>
      </c>
      <c r="D14">
        <v>564113</v>
      </c>
      <c r="E14">
        <v>2127</v>
      </c>
      <c r="F14">
        <v>0</v>
      </c>
      <c r="G14">
        <v>0</v>
      </c>
      <c r="H14">
        <v>1247776</v>
      </c>
      <c r="I14">
        <v>0</v>
      </c>
      <c r="J14">
        <v>0</v>
      </c>
      <c r="K14">
        <v>7156</v>
      </c>
      <c r="L14">
        <v>0</v>
      </c>
      <c r="M14">
        <v>2186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513863</v>
      </c>
      <c r="W14">
        <v>2843</v>
      </c>
      <c r="X14">
        <v>0</v>
      </c>
      <c r="Y14">
        <v>0</v>
      </c>
      <c r="Z14">
        <v>154778</v>
      </c>
      <c r="AA14">
        <v>800</v>
      </c>
      <c r="AB14">
        <v>0</v>
      </c>
      <c r="AC14">
        <v>0</v>
      </c>
      <c r="AD14">
        <v>758508</v>
      </c>
      <c r="AE14">
        <v>0</v>
      </c>
      <c r="AF14">
        <v>0</v>
      </c>
      <c r="AG14">
        <v>5990</v>
      </c>
      <c r="AH14">
        <v>0</v>
      </c>
      <c r="AI14">
        <v>2024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433329</v>
      </c>
      <c r="AS14">
        <v>3166</v>
      </c>
      <c r="AT14" t="s">
        <v>173</v>
      </c>
      <c r="AU14" t="s">
        <v>174</v>
      </c>
      <c r="AV14" t="s">
        <v>175</v>
      </c>
      <c r="AW14">
        <v>41347</v>
      </c>
      <c r="AX14">
        <v>28645</v>
      </c>
      <c r="AY14">
        <v>41789</v>
      </c>
      <c r="AZ14">
        <v>8234</v>
      </c>
      <c r="BA14">
        <v>5729</v>
      </c>
      <c r="BB14" t="s">
        <v>172</v>
      </c>
      <c r="BC14" t="s">
        <v>173</v>
      </c>
      <c r="BD14" t="s">
        <v>174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40976.449999999997</v>
      </c>
      <c r="BP14">
        <v>8.1495342768121519E-4</v>
      </c>
      <c r="BQ14">
        <v>579675</v>
      </c>
      <c r="BR14">
        <v>580598</v>
      </c>
      <c r="BS14">
        <v>2071.8000000000002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0</v>
      </c>
      <c r="BZ14">
        <v>0</v>
      </c>
      <c r="CA14">
        <v>15333</v>
      </c>
      <c r="CB14">
        <v>0</v>
      </c>
      <c r="CC14">
        <v>50280726</v>
      </c>
      <c r="CD14">
        <v>41789</v>
      </c>
      <c r="CE14">
        <v>17404.8</v>
      </c>
      <c r="CF14" t="s">
        <v>172</v>
      </c>
    </row>
    <row r="15" spans="1:84" x14ac:dyDescent="0.25">
      <c r="A15" t="s">
        <v>14</v>
      </c>
      <c r="B15">
        <v>0</v>
      </c>
      <c r="C15">
        <v>0</v>
      </c>
      <c r="D15">
        <v>40514727</v>
      </c>
      <c r="E15">
        <v>166747</v>
      </c>
      <c r="F15">
        <v>0</v>
      </c>
      <c r="G15">
        <v>0</v>
      </c>
      <c r="H15">
        <v>91122524</v>
      </c>
      <c r="I15">
        <v>0</v>
      </c>
      <c r="J15">
        <v>0</v>
      </c>
      <c r="K15">
        <v>380805</v>
      </c>
      <c r="L15">
        <v>4687146</v>
      </c>
      <c r="M15">
        <v>59218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2593348</v>
      </c>
      <c r="U15">
        <v>0</v>
      </c>
      <c r="V15">
        <v>40381507</v>
      </c>
      <c r="W15">
        <v>154840</v>
      </c>
      <c r="X15">
        <v>0</v>
      </c>
      <c r="Y15">
        <v>0</v>
      </c>
      <c r="Z15">
        <v>37587949</v>
      </c>
      <c r="AA15">
        <v>167737</v>
      </c>
      <c r="AB15">
        <v>0</v>
      </c>
      <c r="AC15">
        <v>0</v>
      </c>
      <c r="AD15">
        <v>98150976</v>
      </c>
      <c r="AE15">
        <v>0</v>
      </c>
      <c r="AF15">
        <v>0</v>
      </c>
      <c r="AG15">
        <v>401786</v>
      </c>
      <c r="AH15">
        <v>4574812</v>
      </c>
      <c r="AI15">
        <v>64036</v>
      </c>
      <c r="AJ15">
        <v>0</v>
      </c>
      <c r="AK15">
        <v>1329</v>
      </c>
      <c r="AL15">
        <v>0</v>
      </c>
      <c r="AM15">
        <v>0</v>
      </c>
      <c r="AN15">
        <v>0</v>
      </c>
      <c r="AO15">
        <v>0</v>
      </c>
      <c r="AP15">
        <v>2585005</v>
      </c>
      <c r="AQ15">
        <v>0</v>
      </c>
      <c r="AR15">
        <v>50106708</v>
      </c>
      <c r="AS15">
        <v>168684</v>
      </c>
      <c r="AT15" t="s">
        <v>176</v>
      </c>
      <c r="AU15" t="s">
        <v>177</v>
      </c>
      <c r="AV15" t="s">
        <v>178</v>
      </c>
      <c r="AW15">
        <v>3531508</v>
      </c>
      <c r="AX15">
        <v>2730408</v>
      </c>
      <c r="AY15" t="s">
        <v>246</v>
      </c>
      <c r="AZ15">
        <v>666000</v>
      </c>
      <c r="BA15">
        <v>621120</v>
      </c>
      <c r="BB15" t="s">
        <v>14</v>
      </c>
      <c r="BC15" t="s">
        <v>179</v>
      </c>
      <c r="BD15" t="s">
        <v>180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1821000</v>
      </c>
      <c r="BN15">
        <v>0</v>
      </c>
      <c r="BO15">
        <v>27810000</v>
      </c>
      <c r="BP15">
        <v>1.3165762201054114E-2</v>
      </c>
      <c r="BQ15">
        <v>21138168</v>
      </c>
      <c r="BR15">
        <v>21208608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2112297000</v>
      </c>
      <c r="CD15">
        <v>41789</v>
      </c>
      <c r="CE15">
        <v>1821000</v>
      </c>
      <c r="CF15" t="s">
        <v>14</v>
      </c>
    </row>
    <row r="16" spans="1:84" x14ac:dyDescent="0.25">
      <c r="A16" t="s">
        <v>12</v>
      </c>
      <c r="B16">
        <v>0</v>
      </c>
      <c r="C16">
        <v>0</v>
      </c>
      <c r="D16">
        <v>14456681</v>
      </c>
      <c r="E16">
        <v>43678.944000000003</v>
      </c>
      <c r="F16">
        <v>0</v>
      </c>
      <c r="G16">
        <v>0</v>
      </c>
      <c r="H16">
        <v>29818309</v>
      </c>
      <c r="I16">
        <v>1604868</v>
      </c>
      <c r="J16">
        <v>11279.567999999999</v>
      </c>
      <c r="K16">
        <v>137373.99100000001</v>
      </c>
      <c r="L16">
        <v>1631620</v>
      </c>
      <c r="M16">
        <v>29214.008999999998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12125140</v>
      </c>
      <c r="W16">
        <v>53201.47</v>
      </c>
      <c r="X16">
        <v>0</v>
      </c>
      <c r="Y16">
        <v>0</v>
      </c>
      <c r="Z16">
        <v>16673431</v>
      </c>
      <c r="AA16">
        <v>38759.260999999999</v>
      </c>
      <c r="AB16">
        <v>0</v>
      </c>
      <c r="AC16">
        <v>0</v>
      </c>
      <c r="AD16">
        <v>39096397</v>
      </c>
      <c r="AE16">
        <v>4010093</v>
      </c>
      <c r="AF16">
        <v>10246.674000000001</v>
      </c>
      <c r="AG16">
        <v>119894.424</v>
      </c>
      <c r="AH16">
        <v>1631620</v>
      </c>
      <c r="AI16">
        <v>34936.438999999998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16781253</v>
      </c>
      <c r="AS16">
        <v>35952.050000000003</v>
      </c>
      <c r="AT16" t="s">
        <v>181</v>
      </c>
      <c r="AU16" t="s">
        <v>182</v>
      </c>
      <c r="AV16" t="s">
        <v>183</v>
      </c>
      <c r="AW16">
        <v>1051375</v>
      </c>
      <c r="AX16">
        <v>1037184</v>
      </c>
      <c r="AY16">
        <v>41780</v>
      </c>
      <c r="AZ16">
        <v>210327.6</v>
      </c>
      <c r="BA16">
        <v>207436.79999999999</v>
      </c>
      <c r="BB16" t="s">
        <v>12</v>
      </c>
      <c r="BC16" t="s">
        <v>184</v>
      </c>
      <c r="BD16" t="s">
        <v>185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17500</v>
      </c>
      <c r="BK16">
        <v>0</v>
      </c>
      <c r="BL16">
        <v>1595</v>
      </c>
      <c r="BM16">
        <v>221263</v>
      </c>
      <c r="BN16">
        <v>0</v>
      </c>
      <c r="BO16">
        <v>5687807.7270314191</v>
      </c>
      <c r="BP16">
        <v>7.5444712830902722E-3</v>
      </c>
      <c r="BQ16">
        <v>9466642</v>
      </c>
      <c r="BR16">
        <v>9457191</v>
      </c>
      <c r="BS16">
        <v>0</v>
      </c>
      <c r="BT16">
        <v>0</v>
      </c>
      <c r="BU16">
        <v>0</v>
      </c>
      <c r="BV16">
        <v>17500</v>
      </c>
      <c r="BW16">
        <v>0</v>
      </c>
      <c r="BX16">
        <v>0</v>
      </c>
      <c r="BY16">
        <v>0</v>
      </c>
      <c r="BZ16">
        <v>0</v>
      </c>
      <c r="CA16">
        <v>26000</v>
      </c>
      <c r="CB16">
        <v>0</v>
      </c>
      <c r="CC16">
        <v>753904086</v>
      </c>
      <c r="CD16">
        <v>41780</v>
      </c>
      <c r="CE16">
        <v>283858</v>
      </c>
      <c r="CF16" t="s">
        <v>12</v>
      </c>
    </row>
    <row r="17" spans="1:84" x14ac:dyDescent="0.25">
      <c r="A17" t="s">
        <v>13</v>
      </c>
      <c r="B17">
        <v>0</v>
      </c>
      <c r="C17">
        <v>0</v>
      </c>
      <c r="D17">
        <v>4903733</v>
      </c>
      <c r="E17">
        <v>35134.79</v>
      </c>
      <c r="F17">
        <v>0</v>
      </c>
      <c r="G17">
        <v>121.71</v>
      </c>
      <c r="H17">
        <v>18704235</v>
      </c>
      <c r="I17">
        <v>733917</v>
      </c>
      <c r="J17">
        <v>6014.59</v>
      </c>
      <c r="K17">
        <v>100059.96</v>
      </c>
      <c r="L17">
        <v>299048</v>
      </c>
      <c r="M17">
        <v>28595.66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3183583</v>
      </c>
      <c r="U17">
        <v>2503616</v>
      </c>
      <c r="V17">
        <v>7080338</v>
      </c>
      <c r="W17">
        <v>30193.21</v>
      </c>
      <c r="X17">
        <v>0</v>
      </c>
      <c r="Y17">
        <v>0</v>
      </c>
      <c r="Z17">
        <v>6098373.4100000011</v>
      </c>
      <c r="AA17">
        <v>43919.660646144002</v>
      </c>
      <c r="AB17">
        <v>0</v>
      </c>
      <c r="AC17">
        <v>0</v>
      </c>
      <c r="AD17">
        <v>21311017.640000001</v>
      </c>
      <c r="AE17">
        <v>1151488.2300000002</v>
      </c>
      <c r="AF17">
        <v>6754.92</v>
      </c>
      <c r="AG17">
        <v>110569.37776934401</v>
      </c>
      <c r="AH17">
        <v>299048</v>
      </c>
      <c r="AI17">
        <v>26917.9871232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3107972</v>
      </c>
      <c r="AQ17">
        <v>2733572</v>
      </c>
      <c r="AR17">
        <v>7920564</v>
      </c>
      <c r="AS17">
        <v>32976.81</v>
      </c>
      <c r="AT17" t="s">
        <v>186</v>
      </c>
      <c r="AU17" t="s">
        <v>187</v>
      </c>
      <c r="AV17" t="s">
        <v>188</v>
      </c>
      <c r="AW17">
        <v>751608</v>
      </c>
      <c r="AX17">
        <v>640356</v>
      </c>
      <c r="AY17">
        <v>41789</v>
      </c>
      <c r="AZ17">
        <v>150672</v>
      </c>
      <c r="BA17">
        <v>116508</v>
      </c>
      <c r="BB17" t="s">
        <v>189</v>
      </c>
      <c r="BC17" t="s">
        <v>190</v>
      </c>
      <c r="BD17" t="s">
        <v>191</v>
      </c>
      <c r="BE17">
        <v>0</v>
      </c>
      <c r="BF17">
        <v>0</v>
      </c>
      <c r="BG17">
        <v>20609</v>
      </c>
      <c r="BH17">
        <v>0</v>
      </c>
      <c r="BI17">
        <v>0</v>
      </c>
      <c r="BJ17">
        <v>0</v>
      </c>
      <c r="BK17">
        <v>0</v>
      </c>
      <c r="BL17">
        <v>1205</v>
      </c>
      <c r="BM17">
        <v>482146</v>
      </c>
      <c r="BN17">
        <v>0</v>
      </c>
      <c r="BO17">
        <v>33338617.599170536</v>
      </c>
      <c r="BP17">
        <v>6.0034534072308306E-2</v>
      </c>
      <c r="BQ17">
        <v>6535584</v>
      </c>
      <c r="BR17">
        <v>6544708</v>
      </c>
      <c r="BS17">
        <v>0</v>
      </c>
      <c r="BT17">
        <v>0</v>
      </c>
      <c r="BU17">
        <v>0</v>
      </c>
      <c r="BV17">
        <v>22368</v>
      </c>
      <c r="BW17">
        <v>0</v>
      </c>
      <c r="BX17">
        <v>0</v>
      </c>
      <c r="BY17">
        <v>0</v>
      </c>
      <c r="BZ17">
        <v>1759</v>
      </c>
      <c r="CA17">
        <v>226307</v>
      </c>
      <c r="CB17">
        <v>0</v>
      </c>
      <c r="CC17">
        <v>555324000</v>
      </c>
      <c r="CD17">
        <v>0</v>
      </c>
      <c r="CE17">
        <v>754394</v>
      </c>
      <c r="CF17" t="s">
        <v>13</v>
      </c>
    </row>
    <row r="18" spans="1:84" x14ac:dyDescent="0.25">
      <c r="A18" t="s">
        <v>192</v>
      </c>
      <c r="B18">
        <v>0</v>
      </c>
      <c r="C18">
        <v>0</v>
      </c>
      <c r="D18">
        <v>4360088</v>
      </c>
      <c r="E18">
        <v>23118.516820000001</v>
      </c>
      <c r="F18">
        <v>0</v>
      </c>
      <c r="G18">
        <v>0</v>
      </c>
      <c r="H18">
        <v>14769724.530000001</v>
      </c>
      <c r="I18">
        <v>563719</v>
      </c>
      <c r="J18">
        <v>2989.0091799999996</v>
      </c>
      <c r="K18">
        <v>65712.573378853922</v>
      </c>
      <c r="L18">
        <v>428068.9</v>
      </c>
      <c r="M18">
        <v>16359.90796665565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8100814</v>
      </c>
      <c r="W18">
        <v>23245.13941219827</v>
      </c>
      <c r="X18">
        <v>0</v>
      </c>
      <c r="Y18">
        <v>0</v>
      </c>
      <c r="Z18">
        <v>3591803</v>
      </c>
      <c r="AA18">
        <v>18330.51971</v>
      </c>
      <c r="AB18">
        <v>122670</v>
      </c>
      <c r="AC18">
        <v>2556.0218199999999</v>
      </c>
      <c r="AD18">
        <v>14881332.379999999</v>
      </c>
      <c r="AE18">
        <v>1539931</v>
      </c>
      <c r="AF18">
        <v>7858.9303200000004</v>
      </c>
      <c r="AG18">
        <v>68811.831009140151</v>
      </c>
      <c r="AH18">
        <v>427224</v>
      </c>
      <c r="AI18">
        <v>15871.989245036573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7886452</v>
      </c>
      <c r="AS18">
        <v>24194.369914103583</v>
      </c>
      <c r="AT18" t="s">
        <v>193</v>
      </c>
      <c r="AU18" t="s">
        <v>194</v>
      </c>
      <c r="AV18" t="s">
        <v>195</v>
      </c>
      <c r="AW18">
        <v>496692</v>
      </c>
      <c r="AX18">
        <v>354780</v>
      </c>
      <c r="AY18">
        <v>41790</v>
      </c>
      <c r="AZ18">
        <v>99338</v>
      </c>
      <c r="BA18">
        <v>70956</v>
      </c>
      <c r="BB18" t="s">
        <v>192</v>
      </c>
      <c r="BC18" t="s">
        <v>196</v>
      </c>
      <c r="BD18" t="s">
        <v>197</v>
      </c>
      <c r="BE18">
        <v>12199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70043</v>
      </c>
      <c r="BM18">
        <v>0</v>
      </c>
      <c r="BN18">
        <v>0</v>
      </c>
      <c r="BO18">
        <v>1949929</v>
      </c>
      <c r="BP18">
        <v>6.0802934542528008E-3</v>
      </c>
      <c r="BQ18">
        <v>4748287</v>
      </c>
      <c r="BR18">
        <v>4806761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96515</v>
      </c>
      <c r="CB18">
        <v>0</v>
      </c>
      <c r="CC18">
        <v>320696528</v>
      </c>
      <c r="CD18">
        <v>41787</v>
      </c>
      <c r="CE18">
        <v>178757</v>
      </c>
      <c r="CF18" t="s">
        <v>192</v>
      </c>
    </row>
  </sheetData>
  <autoFilter ref="A1:CF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63979cc8-f6b2-4ee6-8bed-630b6048d169">2014</Year>
    <d599451e10b14aceb47619c4acf6a5e3 xmlns="59db5950-9a61-4c09-b3e2-fe6d472fba04">
      <Terms xmlns="http://schemas.microsoft.com/office/infopath/2007/PartnerControls"/>
    </d599451e10b14aceb47619c4acf6a5e3>
    <TaxCatchAll xmlns="59db5950-9a61-4c09-b3e2-fe6d472fba04"/>
    <BusinessUnit xmlns="63979cc8-f6b2-4ee6-8bed-630b6048d169">Energy Office</BusinessUnit>
    <PublishingExpirationDate xmlns="http://schemas.microsoft.com/sharepoint/v3" xsi:nil="true"/>
    <RoutingRuleDescription xmlns="http://schemas.microsoft.com/sharepoint/v3">EIA</RoutingRuleDescription>
    <PublishingStartDate xmlns="http://schemas.microsoft.com/sharepoint/v3" xsi:nil="true"/>
    <Publish xmlns="63979cc8-f6b2-4ee6-8bed-630b6048d169">Yes</Publish>
    <Topic xmlns="63979cc8-f6b2-4ee6-8bed-630b6048d169">Energy</Topic>
    <Program xmlns="63979cc8-f6b2-4ee6-8bed-630b6048d169">Energy and Technology</Program>
    <Content_x0020_Type xmlns="63979cc8-f6b2-4ee6-8bed-630b6048d169">Report</Cont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37F82A00B46344287D29A2B5774955F" ma:contentTypeVersion="14" ma:contentTypeDescription="Create a new document." ma:contentTypeScope="" ma:versionID="bfa2846a6c184686b9f3de044de7d400">
  <xsd:schema xmlns:xsd="http://www.w3.org/2001/XMLSchema" xmlns:xs="http://www.w3.org/2001/XMLSchema" xmlns:p="http://schemas.microsoft.com/office/2006/metadata/properties" xmlns:ns1="http://schemas.microsoft.com/sharepoint/v3" xmlns:ns2="63979cc8-f6b2-4ee6-8bed-630b6048d169" xmlns:ns4="59db5950-9a61-4c09-b3e2-fe6d472fba04" targetNamespace="http://schemas.microsoft.com/office/2006/metadata/properties" ma:root="true" ma:fieldsID="780788e8d5d34511c459ebaa77e41fd8" ns1:_="" ns2:_="" ns4:_="">
    <xsd:import namespace="http://schemas.microsoft.com/sharepoint/v3"/>
    <xsd:import namespace="63979cc8-f6b2-4ee6-8bed-630b6048d169"/>
    <xsd:import namespace="59db5950-9a61-4c09-b3e2-fe6d472fba0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Program"/>
                <xsd:element ref="ns2:Content_x0020_Type"/>
                <xsd:element ref="ns1:RoutingRuleDescription"/>
                <xsd:element ref="ns4:d599451e10b14aceb47619c4acf6a5e3" minOccurs="0"/>
                <xsd:element ref="ns4:TaxCatchAll" minOccurs="0"/>
                <xsd:element ref="ns2:BusinessUnit" minOccurs="0"/>
                <xsd:element ref="ns2:Year" minOccurs="0"/>
                <xsd:element ref="ns2:Publish" minOccurs="0"/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  <xsd:element name="RoutingRuleDescription" ma:index="12" ma:displayName="Description" ma:internalName="RoutingRule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79cc8-f6b2-4ee6-8bed-630b6048d169" elementFormDefault="qualified">
    <xsd:import namespace="http://schemas.microsoft.com/office/2006/documentManagement/types"/>
    <xsd:import namespace="http://schemas.microsoft.com/office/infopath/2007/PartnerControls"/>
    <xsd:element name="Program" ma:index="10" ma:displayName="Theme" ma:format="Dropdown" ma:internalName="Program">
      <xsd:simpleType>
        <xsd:restriction base="dms:Choice">
          <xsd:enumeration value="About Commerce"/>
          <xsd:enumeration value="Business and Economic Development"/>
          <xsd:enumeration value="Community Services and Facilities"/>
          <xsd:enumeration value="Crime Victims and Public Safety"/>
          <xsd:enumeration value="Energy and Technology"/>
          <xsd:enumeration value="Foreclosure Fairness Program"/>
          <xsd:enumeration value="Growth Management"/>
          <xsd:enumeration value="Homeless Programs"/>
          <xsd:enumeration value="Housing and Homeless"/>
          <xsd:enumeration value="Infrastructure and Community Development"/>
          <xsd:enumeration value="Open Grants and Loan Applications"/>
          <xsd:enumeration value="Research Services"/>
          <xsd:enumeration value="Services and Assistance"/>
          <xsd:enumeration value="Reports and Publications"/>
        </xsd:restriction>
      </xsd:simpleType>
    </xsd:element>
    <xsd:element name="Content_x0020_Type" ma:index="11" ma:displayName="Content Type" ma:format="Dropdown" ma:internalName="Content_x0020_Type">
      <xsd:simpleType>
        <xsd:restriction base="dms:Choice">
          <xsd:enumeration value="Grant Application"/>
          <xsd:enumeration value="Loan Application"/>
          <xsd:enumeration value="Report"/>
          <xsd:enumeration value="Form"/>
          <xsd:enumeration value="Training Material"/>
          <xsd:enumeration value="Policy"/>
          <xsd:enumeration value="Presentation"/>
          <xsd:enumeration value="Award Lists"/>
          <xsd:enumeration value="Contract"/>
          <xsd:enumeration value="Project Information"/>
          <xsd:enumeration value="Data"/>
          <xsd:enumeration value="Commerce Solicitation"/>
          <xsd:enumeration value="Loan Application"/>
          <xsd:enumeration value="Public Input Process"/>
          <xsd:enumeration value="Fact Sheet"/>
          <xsd:enumeration value="Financial"/>
        </xsd:restriction>
      </xsd:simpleType>
    </xsd:element>
    <xsd:element name="BusinessUnit" ma:index="17" nillable="true" ma:displayName="Business Unit" ma:internalName="BusinessUnit">
      <xsd:simpleType>
        <xsd:restriction base="dms:Text">
          <xsd:maxLength value="55"/>
        </xsd:restriction>
      </xsd:simpleType>
    </xsd:element>
    <xsd:element name="Year" ma:index="18" nillable="true" ma:displayName="Year" ma:format="Dropdown" ma:internalName="Year">
      <xsd:simpleType>
        <xsd:restriction base="dms:Choice"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</xsd:restriction>
      </xsd:simpleType>
    </xsd:element>
    <xsd:element name="Publish" ma:index="19" nillable="true" ma:displayName="Publish" ma:format="RadioButtons" ma:internalName="Publish">
      <xsd:simpleType>
        <xsd:restriction base="dms:Choice">
          <xsd:enumeration value="Yes"/>
          <xsd:enumeration value="No"/>
        </xsd:restriction>
      </xsd:simpleType>
    </xsd:element>
    <xsd:element name="Topic" ma:index="20" nillable="true" ma:displayName="Topic" ma:format="Dropdown" ma:internalName="Topic">
      <xsd:simpleType>
        <xsd:restriction base="dms:Choice">
          <xsd:enumeration value="Affordable Housing"/>
          <xsd:enumeration value="Agriculture"/>
          <xsd:enumeration value="Annexation"/>
          <xsd:enumeration value="Annual Report"/>
          <xsd:enumeration value="Best Available Science"/>
          <xsd:enumeration value="Bicycling, Walking"/>
          <xsd:enumeration value="Buildable Lands"/>
          <xsd:enumeration value="Capital Facilities"/>
          <xsd:enumeration value="Capital Facilities Template"/>
          <xsd:enumeration value="Citizen Participation"/>
          <xsd:enumeration value="Clearing, Grading"/>
          <xsd:enumeration value="Coastal Erosion"/>
          <xsd:enumeration value="Comprehensive Plans"/>
          <xsd:enumeration value="Concurrency"/>
          <xsd:enumeration value="Critical Areas"/>
          <xsd:enumeration value="Development Regulations"/>
          <xsd:enumeration value="Economic Development"/>
          <xsd:enumeration value="ESA Listings"/>
          <xsd:enumeration value="ESHB 1724"/>
          <xsd:enumeration value="GMA"/>
          <xsd:enumeration value="GMA"/>
          <xsd:enumeration value="GMA RCWs"/>
          <xsd:enumeration value="Governor's Smart Communities Awards Program Brochure"/>
          <xsd:enumeration value="Growth Management 15-Year - An Overview, Brochure"/>
          <xsd:enumeration value="Growth Management 15-Year Report"/>
          <xsd:enumeration value="Growth Management Hearings Boards"/>
          <xsd:enumeration value="Growth Management Services"/>
          <xsd:enumeration value="Historic Preservation"/>
          <xsd:enumeration value="Housing"/>
          <xsd:enumeration value="Impact Fees"/>
          <xsd:enumeration value="Interagency Contacts"/>
          <xsd:enumeration value="Land Use Element"/>
          <xsd:enumeration value="Medical Marijuana"/>
          <xsd:enumeration value="Military Installation Compatibility"/>
          <xsd:enumeration value="Military Installations"/>
          <xsd:enumeration value="Minimum Guidelines"/>
          <xsd:enumeration value="Model Codes"/>
          <xsd:enumeration value="Natural Hazard Reduction"/>
          <xsd:enumeration value="Parks, Recreation, and Open Space"/>
          <xsd:enumeration value="Permits"/>
          <xsd:enumeration value="Planner's Update Bulletin"/>
          <xsd:enumeration value="Planner's Update Newsletter"/>
          <xsd:enumeration value="Population Forecasting"/>
          <xsd:enumeration value="Procedural Criteria"/>
          <xsd:enumeration value="Project Consistency"/>
          <xsd:enumeration value="Property Rights"/>
          <xsd:enumeration value="Quality of Life"/>
          <xsd:enumeration value="RCWs"/>
          <xsd:enumeration value="Resource Lands"/>
          <xsd:enumeration value="Rural"/>
          <xsd:enumeration value="Rural Lands"/>
          <xsd:enumeration value="SEPA/GMA"/>
          <xsd:enumeration value="Shoreline Management"/>
          <xsd:enumeration value="Short Course"/>
          <xsd:enumeration value="Success Stories"/>
          <xsd:enumeration value="Transportation"/>
          <xsd:enumeration value="Update Process"/>
          <xsd:enumeration value="Update, GMA"/>
          <xsd:enumeration value="Urban"/>
          <xsd:enumeration value="Urban Growth Areas"/>
          <xsd:enumeration value="WAC"/>
          <xsd:enumeration value="Energy"/>
          <xsd:enumeration value="Energy strategy"/>
          <xsd:enumeration value="Energy policy"/>
          <xsd:enumeration value="Electric Utilities"/>
          <xsd:enumeration value="Building Codes"/>
          <xsd:enumeration value="Appliances"/>
          <xsd:enumeration value="SEP Grants and Loans"/>
          <xsd:enumeration value="Bioenergy"/>
          <xsd:enumeration value="Petroleum and Natural Gas"/>
          <xsd:enumeration value="Renewable Resources"/>
          <xsd:enumeration value="Transportation"/>
          <xsd:enumeration value="Energy Emergencies"/>
          <xsd:enumeration value="Energy Data"/>
          <xsd:enumeration value="60 day notice"/>
          <xsd:enumeration value="Appellate Decisions"/>
          <xsd:enumeration value="Biodiversity"/>
          <xsd:enumeration value="Checklist"/>
          <xsd:enumeration value="Citizen Participation"/>
          <xsd:enumeration value="Climate Change"/>
          <xsd:enumeration value="Energy"/>
          <xsd:enumeration value="Energy Aware"/>
          <xsd:enumeration value="Evergreen Communities"/>
          <xsd:enumeration value="GMA Effectiveness"/>
          <xsd:enumeration value="GMA Publications"/>
          <xsd:enumeration value="GMA RCW Update"/>
          <xsd:enumeration value="GMA Update Map"/>
          <xsd:enumeration value="Land Use Study Commission"/>
          <xsd:enumeration value="Mineral Lands"/>
          <xsd:enumeration value="Multi-Unit Tax Exemption"/>
          <xsd:enumeration value="Multi-Unit Tax Form"/>
          <xsd:enumeration value="NSP"/>
          <xsd:enumeration value="Planner Forums"/>
          <xsd:enumeration value="Property Rights"/>
          <xsd:enumeration value="Guidebook"/>
          <xsd:enumeration value="Parks and Open Space"/>
          <xsd:enumeration value="Periodic Update"/>
          <xsd:enumeration value="GMA Update (update process)"/>
          <xsd:enumeration value="Permitting"/>
          <xsd:enumeration value="Planners Update Newsletter"/>
          <xsd:enumeration value="Regulatory Reform"/>
          <xsd:enumeration value="School Planning"/>
          <xsd:enumeration value="Rural Lands"/>
          <xsd:enumeration value="SEPA"/>
          <xsd:enumeration value="SEPA/GMA"/>
          <xsd:enumeration value="Smart Growth"/>
          <xsd:enumeration value="TDR"/>
          <xsd:enumeration value="UGA"/>
          <xsd:enumeration value="Update"/>
          <xsd:enumeration value="Update Schedule Map"/>
          <xsd:enumeration value="Urban Growth Area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b5950-9a61-4c09-b3e2-fe6d472fba04" elementFormDefault="qualified">
    <xsd:import namespace="http://schemas.microsoft.com/office/2006/documentManagement/types"/>
    <xsd:import namespace="http://schemas.microsoft.com/office/infopath/2007/PartnerControls"/>
    <xsd:element name="d599451e10b14aceb47619c4acf6a5e3" ma:index="15" nillable="true" ma:taxonomy="true" ma:internalName="d599451e10b14aceb47619c4acf6a5e3" ma:taxonomyFieldName="Tags" ma:displayName="Tags" ma:default="" ma:fieldId="{d599451e-10b1-4ace-b476-19c4acf6a5e3}" ma:taxonomyMulti="true" ma:sspId="bf6a826f-2cab-45dc-9ffe-fa5cab908faa" ma:termSetId="1ce3ecf8-e5ae-413d-890c-de5413657a2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6" nillable="true" ma:displayName="Taxonomy Catch All Column" ma:hidden="true" ma:list="{ae2a0ba3-27c4-4c52-bac5-ed8a80cb3154}" ma:internalName="TaxCatchAll" ma:showField="CatchAllData" ma:web="3a6c8716-ce09-4ad1-ae62-44b49a76a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8E4481-FD29-4CF8-96FB-C843D5CDD723}">
  <ds:schemaRefs>
    <ds:schemaRef ds:uri="http://schemas.openxmlformats.org/package/2006/metadata/core-properties"/>
    <ds:schemaRef ds:uri="http://schemas.microsoft.com/sharepoint/v3"/>
    <ds:schemaRef ds:uri="http://www.w3.org/XML/1998/namespace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59db5950-9a61-4c09-b3e2-fe6d472fba04"/>
    <ds:schemaRef ds:uri="63979cc8-f6b2-4ee6-8bed-630b6048d169"/>
  </ds:schemaRefs>
</ds:datastoreItem>
</file>

<file path=customXml/itemProps2.xml><?xml version="1.0" encoding="utf-8"?>
<ds:datastoreItem xmlns:ds="http://schemas.openxmlformats.org/officeDocument/2006/customXml" ds:itemID="{28D8C321-5758-4DEE-A780-0C82DE7525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CADA06-9D1B-48D0-98BE-596E2104F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3979cc8-f6b2-4ee6-8bed-630b6048d169"/>
    <ds:schemaRef ds:uri="59db5950-9a61-4c09-b3e2-fe6d472fba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Renewable by Utility</vt:lpstr>
      <vt:lpstr>Renewable by Type</vt:lpstr>
      <vt:lpstr>Conservation by Utility</vt:lpstr>
      <vt:lpstr>Conservation by Sector</vt:lpstr>
      <vt:lpstr>Reported Data</vt:lpstr>
    </vt:vector>
  </TitlesOfParts>
  <Company>Washington State Department of Commerce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EIA-2014-Report-Summary-and-Detail-REV20140714</dc:title>
  <dc:creator>Glenn Blackmon</dc:creator>
  <cp:keywords>EIA</cp:keywords>
  <cp:lastModifiedBy>Glenn Blackmon</cp:lastModifiedBy>
  <cp:lastPrinted>2014-06-16T22:14:42Z</cp:lastPrinted>
  <dcterms:created xsi:type="dcterms:W3CDTF">2014-06-09T17:48:49Z</dcterms:created>
  <dcterms:modified xsi:type="dcterms:W3CDTF">2014-09-24T18:41:37Z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0x010100B37F82A00B46344287D29A2B5774955F</vt:lpwstr>
  </property>
  <property fmtid="{D5CDD505-2E9C-101B-9397-08002B2CF9AE}" pid="3" name="Tags">
    <vt:lpwstr>
    </vt:lpwstr>
  </property>
  <property fmtid="{D5CDD505-2E9C-101B-9397-08002B2CF9AE}" pid="4" name="Order">
    <vt:r8>400700</vt:r8>
  </property>
  <property fmtid="{D5CDD505-2E9C-101B-9397-08002B2CF9AE}" pid="5" name="xd_Signature">
    <vt:bool>false</vt:bool>
  </property>
  <property fmtid="{D5CDD505-2E9C-101B-9397-08002B2CF9AE}" pid="6" name="xd_ProgID">
    <vt:lpwstr>
    </vt:lpwstr>
  </property>
  <property fmtid="{D5CDD505-2E9C-101B-9397-08002B2CF9AE}" pid="7" name="TemplateUrl">
    <vt:lpwstr>
    </vt:lpwstr>
  </property>
  <property fmtid="{D5CDD505-2E9C-101B-9397-08002B2CF9AE}" pid="8" name="LINKTEK--2|0169-8B75-006E-3BEA--0||">
    <vt:lpwstr>LINKTEK-ID-FILE--0</vt:lpwstr>
  </property>
</Properties>
</file>