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24226"/>
  <mc:AlternateContent xmlns:mc="http://schemas.openxmlformats.org/markup-compatibility/2006">
    <mc:Choice Requires="x15">
      <x15ac:absPath xmlns:x15ac="http://schemas.microsoft.com/office/spreadsheetml/2010/11/ac" url="H:\Conservation\Reports\Energy Independence Act\2021\Progress Report\"/>
    </mc:Choice>
  </mc:AlternateContent>
  <xr:revisionPtr revIDLastSave="0" documentId="13_ncr:1_{573FC4CA-582E-4531-AE92-A57A65E2E8B9}" xr6:coauthVersionLast="36" xr6:coauthVersionMax="36" xr10:uidLastSave="{00000000-0000-0000-0000-000000000000}"/>
  <bookViews>
    <workbookView xWindow="0" yWindow="0" windowWidth="28800" windowHeight="12225" tabRatio="719" activeTab="1" xr2:uid="{00000000-000D-0000-FFFF-FFFF00000000}"/>
  </bookViews>
  <sheets>
    <sheet name="Background" sheetId="21" r:id="rId1"/>
    <sheet name="Conservation Report" sheetId="18" r:id="rId2"/>
    <sheet name="Data" sheetId="19" state="hidden" r:id="rId3"/>
  </sheets>
  <definedNames>
    <definedName name="CON_2020_Agriculture_Expend">'Conservation Report'!$D$19</definedName>
    <definedName name="CON_2020_Agriculture_MWH">'Conservation Report'!$C$19</definedName>
    <definedName name="CON_2020_Commercial_Expend">'Conservation Report'!$D$17</definedName>
    <definedName name="CON_2020_Commercial_MWH">'Conservation Report'!$C$17</definedName>
    <definedName name="CON_2020_Distribution_Expend">'Conservation Report'!$D$20</definedName>
    <definedName name="CON_2020_Distribution_MWH">'Conservation Report'!$C$20</definedName>
    <definedName name="CON_2020_Expenditures">'Conservation Report'!$D$28</definedName>
    <definedName name="CON_2020_Industrial_Expend">'Conservation Report'!$D$18</definedName>
    <definedName name="CON_2020_Industrial_MWH">'Conservation Report'!$C$18</definedName>
    <definedName name="CON_2020_MWH">'Conservation Report'!$C$28</definedName>
    <definedName name="CON_2020_NEEA_Expend">'Conservation Report'!$D$22</definedName>
    <definedName name="CON_2020_NEEA_MWH">'Conservation Report'!$C$22</definedName>
    <definedName name="CON_2020_OtherSector1_Expend">'Conservation Report'!$D$23</definedName>
    <definedName name="CON_2020_OtherSector1_MWH">'Conservation Report'!$C$23</definedName>
    <definedName name="CON_2020_OtherSector2_Expend">'Conservation Report'!$D$24</definedName>
    <definedName name="CON_2020_OtherSector2_MWH">'Conservation Report'!$C$24</definedName>
    <definedName name="CON_2020_Production_Expend">'Conservation Report'!$D$21</definedName>
    <definedName name="CON_2020_Production_MWH">'Conservation Report'!$C$21</definedName>
    <definedName name="CON_2020_Program1_Expend">'Conservation Report'!$D$26</definedName>
    <definedName name="CON_2020_Program2_Expend">'Conservation Report'!$D$27</definedName>
    <definedName name="CON_2020_Residential_Expend">'Conservation Report'!$D$16</definedName>
    <definedName name="CON_2020_Residential_MWH">'Conservation Report'!$C$16</definedName>
    <definedName name="CON_2021_Agriculture_Expend">'Conservation Report'!$G$19</definedName>
    <definedName name="CON_2021_Agriculture_MWH">'Conservation Report'!$F$19</definedName>
    <definedName name="CON_2021_Commercial_Expend">'Conservation Report'!$G$17</definedName>
    <definedName name="CON_2021_Commercial_MWH">'Conservation Report'!$F$17</definedName>
    <definedName name="CON_2021_Distribution_Expend">'Conservation Report'!$G$20</definedName>
    <definedName name="CON_2021_Distribution_MWH">'Conservation Report'!$F$20</definedName>
    <definedName name="CON_2021_Expenditures">'Conservation Report'!$G$28</definedName>
    <definedName name="CON_2021_Industrial_Expend">'Conservation Report'!$G$18</definedName>
    <definedName name="CON_2021_Industrial_MWH">'Conservation Report'!$F$18</definedName>
    <definedName name="CON_2021_MWH">'Conservation Report'!$F$28</definedName>
    <definedName name="CON_2021_NEEA_Expend">'Conservation Report'!$G$22</definedName>
    <definedName name="CON_2021_NEEA_MWH">'Conservation Report'!$F$22</definedName>
    <definedName name="CON_2021_OtherSector1_Expend">'Conservation Report'!$G$23</definedName>
    <definedName name="CON_2021_OtherSector1_MWH">'Conservation Report'!$F$23</definedName>
    <definedName name="CON_2021_OtherSector2_Expend">'Conservation Report'!$G$24</definedName>
    <definedName name="CON_2021_OtherSector2_MWH">'Conservation Report'!$F$24</definedName>
    <definedName name="CON_2021_Production_Expend">'Conservation Report'!$G$21</definedName>
    <definedName name="CON_2021_Production_MWH">'Conservation Report'!$F$21</definedName>
    <definedName name="CON_2021_Program1_Expend">'Conservation Report'!$G$26</definedName>
    <definedName name="CON_2021_Program2_Expend">'Conservation Report'!$G$27</definedName>
    <definedName name="CON_2021_Residential_Expend">'Conservation Report'!$G$16</definedName>
    <definedName name="CON_2021_Residential_MWH">'Conservation Report'!$F$16</definedName>
    <definedName name="CON_Contact_Name">'Conservation Report'!$B$7</definedName>
    <definedName name="CON_Email">'Conservation Report'!$B$9</definedName>
    <definedName name="CON_Phone">'Conservation Report'!$B$8</definedName>
    <definedName name="CON_Potential_2020_2029">'Conservation Report'!$H$8</definedName>
    <definedName name="CON_Report_Date">'Conservation Report'!$B$6</definedName>
    <definedName name="CON_Target_2020_2021">'Conservation Report'!$H$9</definedName>
    <definedName name="CON_Utility_Name">'Conservation Report'!$B$5</definedName>
    <definedName name="_xlnm.Print_Area" localSheetId="1">'Conservation Report'!$A$3:$I$34</definedName>
  </definedNames>
  <calcPr calcId="191029"/>
</workbook>
</file>

<file path=xl/calcChain.xml><?xml version="1.0" encoding="utf-8"?>
<calcChain xmlns="http://schemas.openxmlformats.org/spreadsheetml/2006/main">
  <c r="AZ2" i="19" l="1"/>
  <c r="AY2" i="19" l="1"/>
  <c r="AW2" i="19" l="1"/>
  <c r="A2" i="19" l="1"/>
  <c r="AS2" i="19" l="1"/>
  <c r="W2" i="19"/>
  <c r="E2" i="19"/>
  <c r="AX2" i="19" l="1"/>
  <c r="AV2" i="19"/>
  <c r="AU2" i="19"/>
  <c r="AT2" i="19"/>
  <c r="AR2" i="19"/>
  <c r="AQ2" i="19"/>
  <c r="AP2" i="19"/>
  <c r="AO2" i="19"/>
  <c r="AN2" i="19"/>
  <c r="AM2" i="19"/>
  <c r="AL2" i="19"/>
  <c r="AK2" i="19"/>
  <c r="AJ2" i="19"/>
  <c r="AI2" i="19"/>
  <c r="AH2" i="19"/>
  <c r="AF2" i="19"/>
  <c r="AE2" i="19"/>
  <c r="AC2" i="19"/>
  <c r="AB2" i="19"/>
  <c r="AA2" i="19"/>
  <c r="Z2" i="19"/>
  <c r="Y2" i="19"/>
  <c r="X2" i="19"/>
  <c r="V2" i="19"/>
  <c r="U2" i="19"/>
  <c r="T2" i="19"/>
  <c r="S2" i="19"/>
  <c r="R2" i="19"/>
  <c r="Q2" i="19"/>
  <c r="P2" i="19"/>
  <c r="O2" i="19"/>
  <c r="N2" i="19"/>
  <c r="M2" i="19"/>
  <c r="L2" i="19"/>
  <c r="J2" i="19"/>
  <c r="I2" i="19"/>
  <c r="G2" i="19"/>
  <c r="F2" i="19"/>
  <c r="D2" i="19"/>
  <c r="C2" i="19"/>
  <c r="B2" i="19"/>
  <c r="G28" i="18" l="1"/>
  <c r="AD2" i="19" s="1"/>
  <c r="F28" i="18"/>
  <c r="AG2" i="19" s="1"/>
  <c r="B30" i="18" l="1"/>
  <c r="D28" i="18" l="1"/>
  <c r="H2" i="19" s="1"/>
  <c r="C28" i="18"/>
  <c r="H10" i="18" s="1"/>
  <c r="K2" i="19" l="1"/>
</calcChain>
</file>

<file path=xl/sharedStrings.xml><?xml version="1.0" encoding="utf-8"?>
<sst xmlns="http://schemas.openxmlformats.org/spreadsheetml/2006/main" count="135" uniqueCount="91">
  <si>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</si>
  <si>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</si>
  <si>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</si>
  <si>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</si>
  <si>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</si>
  <si>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</si>
  <si>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</si>
  <si>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</si>
  <si>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</si>
  <si>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</si>
  <si>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</si>
  <si>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</si>
  <si>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</si>
  <si>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 xml:space="preserve"> Distribution Efficiency</t>
  </si>
  <si>
    <t xml:space="preserve"> Production Efficiency</t>
  </si>
  <si>
    <t>Conservation by Sector</t>
  </si>
  <si>
    <r>
      <t xml:space="preserve">Conservation expenditures </t>
    </r>
    <r>
      <rPr>
        <i/>
        <sz val="10"/>
        <color theme="1"/>
        <rFont val="Arial"/>
        <family val="2"/>
      </rPr>
      <t xml:space="preserve">NOT </t>
    </r>
    <r>
      <rPr>
        <sz val="10"/>
        <color theme="1"/>
        <rFont val="Arial"/>
        <family val="2"/>
      </rPr>
      <t>included in sector expenditures</t>
    </r>
  </si>
  <si>
    <t>Contact Name/Dept</t>
  </si>
  <si>
    <t>Report Date</t>
  </si>
  <si>
    <t>CON_Contact_Name</t>
  </si>
  <si>
    <t>CON_Email</t>
  </si>
  <si>
    <t>CON_Phone</t>
  </si>
  <si>
    <t>CON_Report_Date</t>
  </si>
  <si>
    <t>CON_Utility_Name</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</si>
  <si>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</si>
  <si>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Notes, including a brief description of the methodology used to establish the utility's ten-year potential and biennial target to capture cost-effective conservation:</t>
  </si>
  <si>
    <t>Enter information in green-shaded fields.</t>
  </si>
  <si>
    <t>Do not modify blue-shaded fields.</t>
  </si>
  <si>
    <t>Summary of Achievement and Targets (MWh)</t>
  </si>
  <si>
    <t>Biennial</t>
  </si>
  <si>
    <r>
      <t xml:space="preserve">Energy Independence Act (I-937) </t>
    </r>
    <r>
      <rPr>
        <sz val="11"/>
        <color rgb="FF000000"/>
        <rFont val="Arial Black"/>
        <family val="2"/>
      </rPr>
      <t>Conservation Report Workbook</t>
    </r>
  </si>
  <si>
    <r>
      <t>Questions:</t>
    </r>
    <r>
      <rPr>
        <sz val="11"/>
        <color rgb="FF000000"/>
        <rFont val="Arial"/>
        <family val="2"/>
      </rPr>
      <t xml:space="preserve"> Glenn Blackmon, State Energy Office, (360) 339-5619, </t>
    </r>
    <r>
      <rPr>
        <b/>
        <sz val="11"/>
        <color theme="3"/>
        <rFont val="Arial"/>
        <family val="2"/>
      </rPr>
      <t>glenn.blackmon@commerce.wa.gov</t>
    </r>
  </si>
  <si>
    <r>
      <rPr>
        <sz val="12"/>
        <color theme="1"/>
        <rFont val="Arial"/>
        <family val="2"/>
      </rPr>
      <t xml:space="preserve">Energy Independence Act (I-937) </t>
    </r>
    <r>
      <rPr>
        <sz val="12"/>
        <color theme="1"/>
        <rFont val="Arial Black"/>
        <family val="2"/>
      </rPr>
      <t>Conservation Report 2020-2021</t>
    </r>
  </si>
  <si>
    <t>2020 Achievement</t>
  </si>
  <si>
    <t>2021 Achievement</t>
  </si>
  <si>
    <r>
      <t>Deadline:</t>
    </r>
    <r>
      <rPr>
        <sz val="11"/>
        <color rgb="FF000000"/>
        <rFont val="Arial"/>
        <family val="2"/>
      </rPr>
      <t xml:space="preserve"> June 1, 2021</t>
    </r>
  </si>
  <si>
    <t>CON_2020_Agriculture_Expend</t>
  </si>
  <si>
    <t>CON_2020_Agriculture_MWH</t>
  </si>
  <si>
    <t>CON_2020_Commercial_Expend</t>
  </si>
  <si>
    <t>CON_2020_Commercial_MWH</t>
  </si>
  <si>
    <t>CON_2020_Distribution_Expend</t>
  </si>
  <si>
    <t>CON_2020_Distribution_MWH</t>
  </si>
  <si>
    <t>CON_2020_Expenditures</t>
  </si>
  <si>
    <t>CON_2020_Industrial_Expend</t>
  </si>
  <si>
    <t>CON_2020_Industrial_MWH</t>
  </si>
  <si>
    <t>CON_2020_MWH</t>
  </si>
  <si>
    <t>CON_2020_NEEA_Expend</t>
  </si>
  <si>
    <t>CON_2020_NEEA_MWH</t>
  </si>
  <si>
    <t>CON_2020_OtherSector1_Expend</t>
  </si>
  <si>
    <t>CON_2020_OtherSector1_MWH</t>
  </si>
  <si>
    <t>CON_2020_OtherSector2_Expend</t>
  </si>
  <si>
    <t>CON_2020_OtherSector2_MWH</t>
  </si>
  <si>
    <t>CON_2020_Production_Expend</t>
  </si>
  <si>
    <t>CON_2020_Production_MWH</t>
  </si>
  <si>
    <t>CON_2020_Program1_Expend</t>
  </si>
  <si>
    <t>CON_2020_Program2_Expend</t>
  </si>
  <si>
    <t>CON_2020_Residential_Expend</t>
  </si>
  <si>
    <t>CON_2020_Residential_MWH</t>
  </si>
  <si>
    <t>CON_2021_Agriculture_Expend</t>
  </si>
  <si>
    <t>CON_2021_Agriculture_MWH</t>
  </si>
  <si>
    <t>CON_2021_Commercial_Expend</t>
  </si>
  <si>
    <t>CON_2021_Commercial_MWH</t>
  </si>
  <si>
    <t>CON_2021_Distribution_Expend</t>
  </si>
  <si>
    <t>CON_2021_Distribution_MWH</t>
  </si>
  <si>
    <t>CON_2021_Expenditures</t>
  </si>
  <si>
    <t>CON_2021_Industrial_Expend</t>
  </si>
  <si>
    <t>CON_2021_Industrial_MWH</t>
  </si>
  <si>
    <t>CON_2021_MWH</t>
  </si>
  <si>
    <t>CON_2021_NEEA_Expend</t>
  </si>
  <si>
    <t>CON_2021_NEEA_MWH</t>
  </si>
  <si>
    <t>CON_2021_OtherSector1_Expend</t>
  </si>
  <si>
    <t>CON_2021_OtherSector1_MWH</t>
  </si>
  <si>
    <t>CON_2021_OtherSector2_Expend</t>
  </si>
  <si>
    <t>CON_2021_OtherSector2_MWH</t>
  </si>
  <si>
    <t>CON_2021_Production_Expend</t>
  </si>
  <si>
    <t>CON_2021_Production_MWH</t>
  </si>
  <si>
    <t>CON_2021_Program1_Expend</t>
  </si>
  <si>
    <t>CON_2021_Program2_Expend</t>
  </si>
  <si>
    <t>CON_2021_Residential_Expend</t>
  </si>
  <si>
    <t>CON_2021_Residential_MWH</t>
  </si>
  <si>
    <t>CON_Potential_2020_2029</t>
  </si>
  <si>
    <t>CON_Target_2020_2021</t>
  </si>
  <si>
    <t>2020-2021</t>
  </si>
  <si>
    <t>Potential 2020-2029</t>
  </si>
  <si>
    <t>Target 2020-2021</t>
  </si>
  <si>
    <t>Achievement 2020</t>
  </si>
  <si>
    <t>Published: March 16, 2021</t>
  </si>
  <si>
    <t>PUD No 1 of Clallam County</t>
  </si>
  <si>
    <t xml:space="preserve">Sean Worthington / Finance </t>
  </si>
  <si>
    <t>360-565-3240</t>
  </si>
  <si>
    <t>sworthington@clallampud.net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</si>
</sst>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_);_(* \(#,##0.0\);_(* &quot;-&quot;??_);_(@_)"/>
    <numFmt numFmtId="165" formatCode="_(* #,##0_);_(* \(#,##0\);_(* &quot;-&quot;??_);_(@_)"/>
    <numFmt numFmtId="166" formatCode="[$-409]mmmm\ d\,\ yyyy;@"/>
    <numFmt numFmtId="167" formatCode="&quot;$&quot;#,##0"/>
  </numFmts>
  <fonts count="17" x14ac:knownFonts="1">
    <font>
      <sz val="11"/>
      <color theme="1"/>
      <name val="Calibri"/>
      <family val="2"/>
      <scheme val="minor"/>
    </font>
    <font>
      <sz val="10"/>
      <name val="Arial"/>
      <family val="2"/>
    </font>
    <font>
      <b/>
      <sz val="10"/>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12"/>
      <color theme="1"/>
      <name val="Arial Black"/>
      <family val="2"/>
    </font>
    <font>
      <sz val="12"/>
      <color theme="1"/>
      <name val="Arial"/>
      <family val="2"/>
    </font>
    <font>
      <sz val="11"/>
      <color rgb="FF000000"/>
      <name val="Arial Black"/>
      <family val="2"/>
    </font>
    <font>
      <sz val="11"/>
      <color rgb="FF000000"/>
      <name val="Arial"/>
      <family val="2"/>
    </font>
    <font>
      <b/>
      <sz val="11"/>
      <color rgb="FF000000"/>
      <name val="Arial"/>
      <family val="2"/>
    </font>
    <font>
      <b/>
      <sz val="11"/>
      <color rgb="FF993300"/>
      <name val="Arial"/>
      <family val="2"/>
    </font>
    <font>
      <b/>
      <sz val="11"/>
      <color theme="3"/>
      <name val="Arial"/>
      <family val="2"/>
    </font>
    <font>
      <sz val="11"/>
      <name val="Arial"/>
      <family val="2"/>
    </font>
    <font>
      <u/>
      <sz val="10"/>
      <color theme="10"/>
      <name val="Calibri"/>
      <family val="2"/>
    </font>
  </fonts>
  <fills count="12">
    <fill>
      <patternFill patternType="none"/>
    </fill>
    <fill>
      <patternFill patternType="gray125"/>
    </fill>
    <fill>
      <patternFill patternType="solid">
        <fgColor theme="0"/>
        <bgColor indexed="6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lightTrellis">
        <bgColor theme="6" tint="0.79998168889431442"/>
      </patternFill>
    </fill>
    <fill>
      <patternFill patternType="lightTrellis">
        <bgColor theme="0"/>
      </patternFill>
    </fill>
    <fill>
      <patternFill patternType="lightTrellis">
        <fgColor theme="0" tint="-0.499984740745262"/>
        <bgColor rgb="FFE4E4E4"/>
      </patternFill>
    </fill>
    <fill>
      <patternFill patternType="lightTrellis">
        <bgColor theme="4" tint="0.79998168889431442"/>
      </patternFill>
    </fill>
  </fills>
  <borders count="23">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thick">
        <color indexed="64"/>
      </top>
      <bottom/>
      <diagonal/>
    </border>
    <border>
      <left/>
      <right/>
      <top/>
      <bottom style="thin">
        <color indexed="64"/>
      </bottom>
      <diagonal/>
    </border>
    <border>
      <left/>
      <right style="thin">
        <color indexed="64"/>
      </right>
      <top/>
      <bottom/>
      <diagonal/>
    </border>
    <border>
      <left/>
      <right/>
      <top/>
      <bottom style="medium">
        <color indexed="64"/>
      </bottom>
      <diagonal/>
    </border>
    <border>
      <left/>
      <right/>
      <top style="medium">
        <color indexed="64"/>
      </top>
      <bottom/>
      <diagonal/>
    </border>
    <border>
      <left style="hair">
        <color indexed="64"/>
      </left>
      <right style="hair">
        <color indexed="64"/>
      </right>
      <top style="thin">
        <color indexed="64"/>
      </top>
      <bottom style="hair">
        <color indexed="64"/>
      </bottom>
      <diagonal/>
    </border>
    <border>
      <left/>
      <right/>
      <top style="hair">
        <color indexed="64"/>
      </top>
      <bottom style="medium">
        <color indexed="64"/>
      </bottom>
      <diagonal/>
    </border>
    <border>
      <left/>
      <right/>
      <top style="medium">
        <color indexed="64"/>
      </top>
      <bottom style="hair">
        <color indexed="64"/>
      </bottom>
      <diagonal/>
    </border>
  </borders>
  <cellStyleXfs count="4">
    <xf numFmtId="0" fontId="0" fillId="0" borderId="0"/>
    <xf numFmtId="43" fontId="3" fillId="0" borderId="0" applyFont="0" applyFill="0" applyBorder="0" applyAlignment="0" applyProtection="0"/>
    <xf numFmtId="0" fontId="4" fillId="0" borderId="0" applyNumberFormat="0" applyFill="0" applyBorder="0" applyAlignment="0" applyProtection="0">
      <alignment vertical="top"/>
      <protection locked="0"/>
    </xf>
    <xf numFmtId="0" fontId="3" fillId="0" borderId="0" applyNumberFormat="0" applyFont="0" applyFill="0" applyBorder="0" applyAlignment="0" applyProtection="0">
      <alignment vertical="top"/>
      <protection locked="0"/>
    </xf>
  </cellStyleXfs>
  <cellXfs count="77">
    <xf numFmtId="0" fontId="0" fillId="0" borderId="0" xfId="0"/>
    <xf numFmtId="0" fontId="5" fillId="2" borderId="0" xfId="0" applyFont="1" applyFill="1"/>
    <xf numFmtId="0" fontId="1" fillId="2" borderId="7" xfId="0" applyFont="1" applyFill="1" applyBorder="1" applyAlignment="1" applyProtection="1">
      <alignment horizontal="right"/>
    </xf>
    <xf numFmtId="0" fontId="0" fillId="0" borderId="0" xfId="0" applyNumberFormat="1"/>
    <xf numFmtId="0" fontId="12" fillId="4" borderId="0" xfId="0" applyFont="1" applyFill="1" applyBorder="1" applyAlignment="1">
      <alignment vertical="center" wrapText="1"/>
    </xf>
    <xf numFmtId="0" fontId="11" fillId="4" borderId="0" xfId="0" applyFont="1" applyFill="1" applyBorder="1" applyAlignment="1">
      <alignment vertical="center"/>
    </xf>
    <xf numFmtId="0" fontId="12" fillId="6" borderId="0"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5" fillId="2" borderId="0" xfId="0" applyFont="1" applyFill="1" applyProtection="1">
      <protection locked="0"/>
    </xf>
    <xf numFmtId="165" fontId="5" fillId="6" borderId="4" xfId="1" applyNumberFormat="1" applyFont="1" applyFill="1" applyBorder="1" applyAlignment="1" applyProtection="1">
      <alignment horizontal="center"/>
      <protection locked="0"/>
    </xf>
    <xf numFmtId="167" fontId="5" fillId="6" borderId="12" xfId="1" applyNumberFormat="1" applyFont="1" applyFill="1" applyBorder="1" applyAlignment="1" applyProtection="1">
      <alignment horizontal="right"/>
      <protection locked="0"/>
    </xf>
    <xf numFmtId="165" fontId="5" fillId="6" borderId="4" xfId="0" applyNumberFormat="1" applyFont="1" applyFill="1" applyBorder="1" applyAlignment="1" applyProtection="1">
      <alignment horizontal="center"/>
      <protection locked="0"/>
    </xf>
    <xf numFmtId="0" fontId="6" fillId="6" borderId="7" xfId="0" applyFont="1" applyFill="1" applyBorder="1" applyProtection="1">
      <protection locked="0"/>
    </xf>
    <xf numFmtId="0" fontId="6" fillId="6" borderId="7" xfId="0" applyFont="1" applyFill="1" applyBorder="1" applyAlignment="1" applyProtection="1">
      <alignment vertical="center" wrapText="1"/>
      <protection locked="0"/>
    </xf>
    <xf numFmtId="0" fontId="5" fillId="2" borderId="0" xfId="0" applyFont="1" applyFill="1" applyProtection="1"/>
    <xf numFmtId="0" fontId="8" fillId="2" borderId="0" xfId="0" applyFont="1" applyFill="1" applyBorder="1" applyAlignment="1" applyProtection="1"/>
    <xf numFmtId="0" fontId="5" fillId="2" borderId="0" xfId="0" applyFont="1" applyFill="1" applyBorder="1" applyProtection="1"/>
    <xf numFmtId="0" fontId="6" fillId="2" borderId="0" xfId="0" applyFont="1" applyFill="1" applyBorder="1" applyAlignment="1" applyProtection="1"/>
    <xf numFmtId="0" fontId="6" fillId="2" borderId="0" xfId="0" applyFont="1" applyFill="1" applyBorder="1" applyAlignment="1" applyProtection="1">
      <alignment horizontal="right"/>
    </xf>
    <xf numFmtId="0" fontId="5" fillId="2" borderId="0" xfId="0" applyNumberFormat="1" applyFont="1" applyFill="1" applyProtection="1"/>
    <xf numFmtId="0" fontId="5" fillId="2" borderId="0" xfId="0" applyFont="1" applyFill="1" applyBorder="1" applyAlignment="1" applyProtection="1">
      <alignment horizontal="right"/>
    </xf>
    <xf numFmtId="0" fontId="7" fillId="2" borderId="0" xfId="0" applyFont="1" applyFill="1" applyBorder="1" applyProtection="1"/>
    <xf numFmtId="0" fontId="5" fillId="2" borderId="0" xfId="0" applyFont="1" applyFill="1" applyAlignment="1" applyProtection="1">
      <alignment horizontal="right"/>
    </xf>
    <xf numFmtId="0" fontId="5" fillId="2" borderId="0" xfId="0" applyFont="1" applyFill="1" applyBorder="1" applyAlignment="1" applyProtection="1"/>
    <xf numFmtId="0" fontId="5" fillId="2" borderId="3" xfId="0" applyFont="1" applyFill="1" applyBorder="1" applyProtection="1"/>
    <xf numFmtId="0" fontId="6" fillId="2" borderId="4" xfId="0" applyFont="1" applyFill="1" applyBorder="1" applyAlignment="1" applyProtection="1">
      <alignment horizontal="right"/>
    </xf>
    <xf numFmtId="0" fontId="6" fillId="2" borderId="2" xfId="0" applyFont="1" applyFill="1" applyBorder="1" applyAlignment="1" applyProtection="1">
      <alignment horizontal="center" wrapText="1"/>
    </xf>
    <xf numFmtId="0" fontId="5" fillId="2" borderId="7" xfId="0" applyFont="1" applyFill="1" applyBorder="1" applyAlignment="1" applyProtection="1">
      <alignment horizontal="right"/>
    </xf>
    <xf numFmtId="167" fontId="5" fillId="2" borderId="0" xfId="0" applyNumberFormat="1" applyFont="1" applyFill="1" applyAlignment="1" applyProtection="1">
      <alignment horizontal="right"/>
    </xf>
    <xf numFmtId="164" fontId="5" fillId="3" borderId="13" xfId="0" applyNumberFormat="1" applyFont="1" applyFill="1" applyBorder="1" applyAlignment="1" applyProtection="1">
      <alignment horizontal="center"/>
    </xf>
    <xf numFmtId="164" fontId="5" fillId="3" borderId="14" xfId="0" applyNumberFormat="1" applyFont="1" applyFill="1" applyBorder="1" applyAlignment="1" applyProtection="1">
      <alignment horizontal="center"/>
    </xf>
    <xf numFmtId="0" fontId="6" fillId="2" borderId="8" xfId="0" applyFont="1" applyFill="1" applyBorder="1" applyProtection="1"/>
    <xf numFmtId="165" fontId="6" fillId="5" borderId="6" xfId="0" applyNumberFormat="1" applyFont="1" applyFill="1" applyBorder="1" applyAlignment="1" applyProtection="1">
      <alignment horizontal="center"/>
    </xf>
    <xf numFmtId="167" fontId="6" fillId="5" borderId="1" xfId="1" applyNumberFormat="1" applyFont="1" applyFill="1" applyBorder="1" applyAlignment="1" applyProtection="1">
      <alignment horizontal="right"/>
    </xf>
    <xf numFmtId="0" fontId="6" fillId="2" borderId="0" xfId="0" applyFont="1" applyFill="1" applyBorder="1" applyProtection="1"/>
    <xf numFmtId="165" fontId="6" fillId="2" borderId="0" xfId="0" applyNumberFormat="1" applyFont="1" applyFill="1" applyBorder="1" applyAlignment="1" applyProtection="1">
      <alignment horizontal="center"/>
    </xf>
    <xf numFmtId="165" fontId="6" fillId="2" borderId="0" xfId="1" applyNumberFormat="1" applyFont="1" applyFill="1" applyBorder="1" applyAlignment="1" applyProtection="1">
      <alignment horizontal="center"/>
    </xf>
    <xf numFmtId="0" fontId="6" fillId="2" borderId="0" xfId="0" applyFont="1" applyFill="1" applyAlignment="1" applyProtection="1">
      <alignment horizontal="right"/>
    </xf>
    <xf numFmtId="0" fontId="6" fillId="2" borderId="0" xfId="0" applyFont="1" applyFill="1" applyBorder="1" applyAlignment="1" applyProtection="1">
      <alignment horizontal="center"/>
    </xf>
    <xf numFmtId="0" fontId="0" fillId="0" borderId="0" xfId="0" applyAlignment="1">
      <alignment textRotation="90"/>
    </xf>
    <xf numFmtId="0" fontId="6" fillId="0" borderId="2" xfId="0" applyFont="1" applyFill="1" applyBorder="1" applyAlignment="1" applyProtection="1">
      <alignment horizontal="center" wrapText="1"/>
    </xf>
    <xf numFmtId="0" fontId="2" fillId="2" borderId="19" xfId="0" applyFont="1" applyFill="1" applyBorder="1" applyAlignment="1">
      <alignment horizontal="center"/>
    </xf>
    <xf numFmtId="0" fontId="6" fillId="2" borderId="0" xfId="0" applyFont="1" applyFill="1" applyAlignment="1">
      <alignment horizontal="center"/>
    </xf>
    <xf numFmtId="0" fontId="1" fillId="2" borderId="0" xfId="0" applyFont="1" applyFill="1" applyAlignment="1">
      <alignment horizontal="right"/>
    </xf>
    <xf numFmtId="165" fontId="5" fillId="8" borderId="4" xfId="1" applyNumberFormat="1" applyFont="1" applyFill="1" applyBorder="1" applyAlignment="1" applyProtection="1">
      <alignment horizontal="center"/>
      <protection locked="0"/>
    </xf>
    <xf numFmtId="167" fontId="5" fillId="8" borderId="12" xfId="1" applyNumberFormat="1" applyFont="1" applyFill="1" applyBorder="1" applyAlignment="1" applyProtection="1">
      <alignment horizontal="right"/>
      <protection locked="0"/>
    </xf>
    <xf numFmtId="165" fontId="5" fillId="8" borderId="4" xfId="0" applyNumberFormat="1" applyFont="1" applyFill="1" applyBorder="1" applyAlignment="1" applyProtection="1">
      <alignment horizontal="center"/>
      <protection locked="0"/>
    </xf>
    <xf numFmtId="0" fontId="5" fillId="9" borderId="0" xfId="0" applyFont="1" applyFill="1" applyProtection="1"/>
    <xf numFmtId="167" fontId="5" fillId="9" borderId="0" xfId="0" applyNumberFormat="1" applyFont="1" applyFill="1" applyAlignment="1" applyProtection="1">
      <alignment horizontal="right"/>
    </xf>
    <xf numFmtId="164" fontId="5" fillId="10" borderId="13" xfId="0" applyNumberFormat="1" applyFont="1" applyFill="1" applyBorder="1" applyAlignment="1" applyProtection="1">
      <alignment horizontal="center"/>
    </xf>
    <xf numFmtId="164" fontId="5" fillId="10" borderId="14" xfId="0" applyNumberFormat="1" applyFont="1" applyFill="1" applyBorder="1" applyAlignment="1" applyProtection="1">
      <alignment horizontal="center"/>
    </xf>
    <xf numFmtId="165" fontId="6" fillId="11" borderId="6" xfId="0" applyNumberFormat="1" applyFont="1" applyFill="1" applyBorder="1" applyAlignment="1" applyProtection="1">
      <alignment horizontal="center"/>
    </xf>
    <xf numFmtId="167" fontId="6" fillId="11" borderId="1" xfId="1" applyNumberFormat="1" applyFont="1" applyFill="1" applyBorder="1" applyAlignment="1" applyProtection="1">
      <alignment horizontal="right"/>
    </xf>
    <xf numFmtId="166" fontId="15" fillId="0" borderId="0" xfId="0" applyNumberFormat="1" applyFont="1" applyFill="1" applyBorder="1" applyAlignment="1">
      <alignment horizontal="left" vertical="center"/>
    </xf>
    <xf numFmtId="165" fontId="5" fillId="6" borderId="20" xfId="1" applyNumberFormat="1" applyFont="1" applyFill="1" applyBorder="1" applyAlignment="1">
      <alignment horizontal="right"/>
    </xf>
    <xf numFmtId="165" fontId="5" fillId="6" borderId="12" xfId="1" applyNumberFormat="1" applyFont="1" applyFill="1" applyBorder="1" applyAlignment="1">
      <alignment horizontal="right"/>
    </xf>
    <xf numFmtId="165" fontId="5" fillId="5" borderId="21" xfId="1" applyNumberFormat="1" applyFont="1" applyFill="1" applyBorder="1"/>
    <xf numFmtId="0" fontId="5" fillId="6" borderId="9" xfId="0" applyFont="1" applyFill="1" applyBorder="1" applyAlignment="1" applyProtection="1">
      <alignment horizontal="left"/>
      <protection locked="0"/>
    </xf>
    <xf numFmtId="0" fontId="5" fillId="6" borderId="10" xfId="0" applyFont="1" applyFill="1" applyBorder="1" applyAlignment="1" applyProtection="1">
      <alignment horizontal="left"/>
      <protection locked="0"/>
    </xf>
    <xf numFmtId="0" fontId="6" fillId="2" borderId="0" xfId="0" applyFont="1" applyFill="1" applyAlignment="1" applyProtection="1">
      <alignment horizontal="left" vertical="top" wrapText="1"/>
    </xf>
    <xf numFmtId="0" fontId="6" fillId="2" borderId="5" xfId="0" applyFont="1" applyFill="1" applyBorder="1" applyAlignment="1" applyProtection="1">
      <alignment horizontal="center"/>
    </xf>
    <xf numFmtId="0" fontId="5" fillId="2" borderId="0" xfId="0" applyFont="1" applyFill="1" applyAlignment="1" applyProtection="1">
      <alignment horizontal="left" vertical="top" wrapText="1"/>
      <protection locked="0"/>
    </xf>
    <xf numFmtId="0" fontId="12" fillId="6" borderId="0" xfId="0" applyFont="1" applyFill="1" applyBorder="1" applyAlignment="1" applyProtection="1">
      <alignment horizontal="center" vertical="center" wrapText="1"/>
    </xf>
    <xf numFmtId="0" fontId="12" fillId="7" borderId="0" xfId="0" applyFont="1" applyFill="1" applyBorder="1" applyAlignment="1" applyProtection="1">
      <alignment horizontal="center" vertical="center" wrapText="1"/>
    </xf>
    <xf numFmtId="0" fontId="6" fillId="5" borderId="11" xfId="0" applyFont="1" applyFill="1" applyBorder="1" applyAlignment="1" applyProtection="1">
      <alignment horizontal="center"/>
    </xf>
    <xf numFmtId="0" fontId="6" fillId="2" borderId="15" xfId="0" applyFont="1" applyFill="1" applyBorder="1" applyAlignment="1" applyProtection="1"/>
    <xf numFmtId="0" fontId="5" fillId="2" borderId="0" xfId="0" applyFont="1" applyFill="1" applyBorder="1" applyAlignment="1" applyProtection="1">
      <alignment horizontal="right" wrapText="1"/>
    </xf>
    <xf numFmtId="0" fontId="5" fillId="2" borderId="17" xfId="0" applyFont="1" applyFill="1" applyBorder="1" applyAlignment="1" applyProtection="1">
      <alignment horizontal="right" wrapText="1"/>
    </xf>
    <xf numFmtId="0" fontId="6" fillId="2" borderId="16" xfId="0" applyFont="1" applyFill="1" applyBorder="1" applyAlignment="1" applyProtection="1">
      <alignment horizontal="center"/>
    </xf>
    <xf numFmtId="0" fontId="6" fillId="0" borderId="16" xfId="0" applyFont="1" applyFill="1" applyBorder="1" applyAlignment="1" applyProtection="1">
      <alignment horizontal="center"/>
    </xf>
    <xf numFmtId="0" fontId="6" fillId="6" borderId="22" xfId="0" applyFont="1" applyFill="1" applyBorder="1" applyAlignment="1" applyProtection="1">
      <alignment horizontal="left"/>
      <protection locked="0"/>
    </xf>
    <xf numFmtId="0" fontId="5" fillId="6" borderId="22" xfId="0" applyFont="1" applyFill="1" applyBorder="1" applyAlignment="1" applyProtection="1">
      <alignment horizontal="left"/>
      <protection locked="0"/>
    </xf>
    <xf numFmtId="0" fontId="6" fillId="2" borderId="18" xfId="0" applyFont="1" applyFill="1" applyBorder="1" applyAlignment="1">
      <alignment horizontal="center"/>
    </xf>
    <xf numFmtId="166" fontId="7" fillId="6" borderId="9" xfId="0" applyNumberFormat="1" applyFont="1" applyFill="1" applyBorder="1" applyAlignment="1" applyProtection="1">
      <alignment horizontal="left"/>
      <protection locked="0"/>
    </xf>
    <xf numFmtId="166" fontId="5" fillId="6" borderId="9" xfId="0" applyNumberFormat="1" applyFont="1" applyFill="1" applyBorder="1" applyAlignment="1" applyProtection="1">
      <alignment horizontal="left"/>
      <protection locked="0"/>
    </xf>
    <xf numFmtId="0" fontId="6" fillId="6" borderId="9" xfId="0" applyFont="1" applyFill="1" applyBorder="1" applyAlignment="1" applyProtection="1">
      <alignment horizontal="left"/>
      <protection locked="0"/>
    </xf>
    <xf numFmtId="0" fontId="16" fillId="6" borderId="10" xfId="2" applyFont="1" applyFill="1" applyBorder="1" applyAlignment="1" applyProtection="1">
      <alignment horizontal="left"/>
      <protection locked="0"/>
    </xf>
  </cellXfs>
  <cellStyles count="4">
    <cellStyle name="Comma" xfId="1" builtinId="3"/>
    <cellStyle name="Hyperlink" xfId="2" builtinId="8"/>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0</xdr:col>
      <xdr:colOff>9001125</xdr:colOff>
      <xdr:row>41</xdr:row>
      <xdr:rowOff>19050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9050" y="2162175"/>
          <a:ext cx="8982075" cy="571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sz="1100"/>
            <a:t>&lt;Separate worksheet used for renewable reporting.&gt;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14</xdr:row>
      <xdr:rowOff>361950</xdr:rowOff>
    </xdr:from>
    <xdr:to>
      <xdr:col>8</xdr:col>
      <xdr:colOff>552450</xdr:colOff>
      <xdr:row>21</xdr:row>
      <xdr:rowOff>133350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32</xdr:row>
      <xdr:rowOff>352423</xdr:rowOff>
    </xdr:from>
    <xdr:to>
      <xdr:col>9</xdr:col>
      <xdr:colOff>0</xdr:colOff>
      <xdr:row>121</xdr:row>
      <xdr:rowOff>123824</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38100" y="6772273"/>
          <a:ext cx="8334375" cy="17659351"/>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US" sz="1100" baseline="0">
              <a:solidFill>
                <a:schemeClr val="dk1"/>
              </a:solidFill>
              <a:effectLst/>
              <a:latin typeface="+mn-lt"/>
              <a:ea typeface="+mn-ea"/>
              <a:cs typeface="+mn-cs"/>
            </a:rPr>
            <a:t>The following steps were taken to establish the 10-year potential:</a:t>
          </a:r>
        </a:p>
        <a:p>
          <a:pPr eaLnBrk="1" fontAlgn="auto" latinLnBrk="0" hangingPunct="1"/>
          <a:endParaRPr lang="en-US">
            <a:effectLst/>
          </a:endParaRPr>
        </a:p>
        <a:p>
          <a:r>
            <a:rPr lang="en-US" sz="1100" baseline="0">
              <a:solidFill>
                <a:schemeClr val="dk1"/>
              </a:solidFill>
              <a:effectLst/>
              <a:latin typeface="+mn-lt"/>
              <a:ea typeface="+mn-ea"/>
              <a:cs typeface="+mn-cs"/>
            </a:rPr>
            <a:t>a) </a:t>
          </a:r>
          <a:r>
            <a:rPr lang="en-US" sz="1100" b="1" i="0" baseline="0">
              <a:solidFill>
                <a:schemeClr val="dk1"/>
              </a:solidFill>
              <a:effectLst/>
              <a:latin typeface="+mn-lt"/>
              <a:ea typeface="+mn-ea"/>
              <a:cs typeface="+mn-cs"/>
            </a:rPr>
            <a:t>Technical Potential: </a:t>
          </a:r>
          <a:r>
            <a:rPr lang="en-US" sz="1100" b="0" i="0" baseline="0">
              <a:solidFill>
                <a:schemeClr val="dk1"/>
              </a:solidFill>
              <a:effectLst/>
              <a:latin typeface="+mn-lt"/>
              <a:ea typeface="+mn-ea"/>
              <a:cs typeface="+mn-cs"/>
            </a:rPr>
            <a:t>Determine the amount of conservation that is technically feasible, considering measures and the number of these measures that could be physically be installed or implemented, without regard to achievability or cost. </a:t>
          </a:r>
          <a:endParaRPr lang="en-US">
            <a:effectLst/>
          </a:endParaRPr>
        </a:p>
        <a:p>
          <a:pPr eaLnBrk="1" fontAlgn="auto" latinLnBrk="0" hangingPunct="1"/>
          <a:endParaRPr lang="en-US" sz="1100" b="0" i="0" baseline="0">
            <a:solidFill>
              <a:schemeClr val="dk1"/>
            </a:solidFill>
            <a:effectLst/>
            <a:latin typeface="+mn-lt"/>
            <a:ea typeface="+mn-ea"/>
            <a:cs typeface="+mn-cs"/>
          </a:endParaRPr>
        </a:p>
        <a:p>
          <a:pPr eaLnBrk="1" fontAlgn="auto" latinLnBrk="0" hangingPunct="1"/>
          <a:r>
            <a:rPr lang="en-US" sz="1100" b="0" i="0" baseline="0">
              <a:solidFill>
                <a:schemeClr val="dk1"/>
              </a:solidFill>
              <a:effectLst/>
              <a:latin typeface="+mn-lt"/>
              <a:ea typeface="+mn-ea"/>
              <a:cs typeface="+mn-cs"/>
            </a:rPr>
            <a:t>The model includes estimates for stock (e.g. number of homes, square feet of commercial floor area, industrial load) and the number of each measure that can be implemented per unit of stock. The technical potential is further constrained by the amount of stock that has already completed the measure. </a:t>
          </a:r>
        </a:p>
        <a:p>
          <a:pPr eaLnBrk="1" fontAlgn="auto" latinLnBrk="0" hangingPunct="1"/>
          <a:endParaRPr lang="en-US"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a:solidFill>
                <a:schemeClr val="dk1"/>
              </a:solidFill>
              <a:latin typeface="+mn-lt"/>
              <a:ea typeface="+mn-ea"/>
              <a:cs typeface="+mn-cs"/>
            </a:rPr>
            <a:t>The technical potential is calculated as part of the achievable potential, described below. 	</a:t>
          </a:r>
        </a:p>
        <a:p>
          <a:pPr eaLnBrk="1" fontAlgn="auto" latinLnBrk="0" hangingPunct="1"/>
          <a:r>
            <a:rPr lang="en-US" sz="1100" b="0" i="0" baseline="0">
              <a:solidFill>
                <a:schemeClr val="dk1"/>
              </a:solidFill>
              <a:effectLst/>
              <a:latin typeface="+mn-lt"/>
              <a:ea typeface="+mn-ea"/>
              <a:cs typeface="+mn-cs"/>
            </a:rPr>
            <a:t>	</a:t>
          </a:r>
          <a:endParaRPr lang="en-US">
            <a:effectLst/>
          </a:endParaRPr>
        </a:p>
        <a:p>
          <a:r>
            <a:rPr lang="en-US" sz="1100" b="0" i="0" baseline="0">
              <a:solidFill>
                <a:schemeClr val="dk1"/>
              </a:solidFill>
              <a:effectLst/>
              <a:latin typeface="+mn-lt"/>
              <a:ea typeface="+mn-ea"/>
              <a:cs typeface="+mn-cs"/>
            </a:rPr>
            <a:t>b) </a:t>
          </a:r>
          <a:r>
            <a:rPr lang="en-US" sz="1100" b="1" i="0" baseline="0">
              <a:solidFill>
                <a:schemeClr val="dk1"/>
              </a:solidFill>
              <a:effectLst/>
              <a:latin typeface="+mn-lt"/>
              <a:ea typeface="+mn-ea"/>
              <a:cs typeface="+mn-cs"/>
            </a:rPr>
            <a:t>Achievable Potential: </a:t>
          </a:r>
          <a:r>
            <a:rPr lang="en-US" sz="1100" b="0" i="0" baseline="0">
              <a:solidFill>
                <a:schemeClr val="dk1"/>
              </a:solidFill>
              <a:effectLst/>
              <a:latin typeface="+mn-lt"/>
              <a:ea typeface="+mn-ea"/>
              <a:cs typeface="+mn-cs"/>
            </a:rPr>
            <a:t>Determine the amount of the conservation technical potential that is available within the planning period, considering barriers to market penetration and the rate at which savings could be acquired. </a:t>
          </a:r>
          <a:endParaRPr lang="en-US">
            <a:effectLst/>
          </a:endParaRPr>
        </a:p>
        <a:p>
          <a:r>
            <a:rPr lang="en-US" sz="1100" b="0" i="0" baseline="0">
              <a:solidFill>
                <a:schemeClr val="dk1"/>
              </a:solidFill>
              <a:effectLst/>
              <a:latin typeface="+mn-lt"/>
              <a:ea typeface="+mn-ea"/>
              <a:cs typeface="+mn-cs"/>
            </a:rPr>
            <a:t>	</a:t>
          </a:r>
          <a:endParaRPr lang="en-US">
            <a:effectLst/>
          </a:endParaRPr>
        </a:p>
        <a:p>
          <a:pPr eaLnBrk="1" fontAlgn="auto" latinLnBrk="0" hangingPunct="1"/>
          <a:r>
            <a:rPr lang="en-US" sz="1100" b="0" i="0" baseline="0">
              <a:solidFill>
                <a:schemeClr val="dk1"/>
              </a:solidFill>
              <a:effectLst/>
              <a:latin typeface="+mn-lt"/>
              <a:ea typeface="+mn-ea"/>
              <a:cs typeface="+mn-cs"/>
            </a:rPr>
            <a:t>The assessment conducted  used ramp rate curves to identify the amount of achievable potential for each measure. Those assumptions are for the 20-year planning period. An additional factor of 85% was included to account for market barriers in the calculation of achievable potential. </a:t>
          </a:r>
          <a:endParaRPr lang="en-US">
            <a:effectLst/>
          </a:endParaRPr>
        </a:p>
        <a:p>
          <a:endParaRPr lang="en-US" sz="1100" b="0" i="0" baseline="0">
            <a:solidFill>
              <a:schemeClr val="dk1"/>
            </a:solidFill>
            <a:effectLst/>
            <a:latin typeface="+mn-lt"/>
            <a:ea typeface="+mn-ea"/>
            <a:cs typeface="+mn-cs"/>
          </a:endParaRPr>
        </a:p>
        <a:p>
          <a:r>
            <a:rPr lang="en-US" sz="1100" b="0" i="0" baseline="0">
              <a:solidFill>
                <a:schemeClr val="dk1"/>
              </a:solidFill>
              <a:effectLst/>
              <a:latin typeface="+mn-lt"/>
              <a:ea typeface="+mn-ea"/>
              <a:cs typeface="+mn-cs"/>
            </a:rPr>
            <a:t>c) </a:t>
          </a:r>
          <a:r>
            <a:rPr lang="en-US" sz="1100" b="1" i="0" baseline="0">
              <a:solidFill>
                <a:schemeClr val="dk1"/>
              </a:solidFill>
              <a:effectLst/>
              <a:latin typeface="+mn-lt"/>
              <a:ea typeface="+mn-ea"/>
              <a:cs typeface="+mn-cs"/>
            </a:rPr>
            <a:t>Economic Achievable Potential</a:t>
          </a:r>
          <a:r>
            <a:rPr lang="en-US" sz="1100" b="0" i="0" baseline="0">
              <a:solidFill>
                <a:schemeClr val="dk1"/>
              </a:solidFill>
              <a:effectLst/>
              <a:latin typeface="+mn-lt"/>
              <a:ea typeface="+mn-ea"/>
              <a:cs typeface="+mn-cs"/>
            </a:rPr>
            <a:t>: Establish the economic achievable potential, which is the conservation potential that is cost-effective, reliable, and feasible, by comparing the total resource cost of conservation measures to the cost of other resources available to meet expected demand for electricity and capacity. </a:t>
          </a:r>
          <a:endParaRPr lang="en-US">
            <a:effectLst/>
          </a:endParaRPr>
        </a:p>
        <a:p>
          <a:pPr eaLnBrk="1" fontAlgn="auto" latinLnBrk="0" hangingPunct="1"/>
          <a:endParaRPr lang="en-US" sz="1100" b="0" i="0" baseline="0">
            <a:solidFill>
              <a:schemeClr val="dk1"/>
            </a:solidFill>
            <a:effectLst/>
            <a:latin typeface="+mn-lt"/>
            <a:ea typeface="+mn-ea"/>
            <a:cs typeface="+mn-cs"/>
          </a:endParaRPr>
        </a:p>
        <a:p>
          <a:pPr eaLnBrk="1" fontAlgn="auto" latinLnBrk="0" hangingPunct="1"/>
          <a:r>
            <a:rPr lang="en-US" sz="1100" b="0" i="0" baseline="0">
              <a:solidFill>
                <a:schemeClr val="dk1"/>
              </a:solidFill>
              <a:effectLst/>
              <a:latin typeface="+mn-lt"/>
              <a:ea typeface="+mn-ea"/>
              <a:cs typeface="+mn-cs"/>
            </a:rPr>
            <a:t>Benefits and costs were evaluated using multiple inputs; benefit was then divided by cost. Measures achieving a benefit-cost ratio greater than one were tallied. These measures are considered achievable and cost-effective (or “economic”). </a:t>
          </a:r>
          <a:endParaRPr lang="en-US">
            <a:effectLst/>
          </a:endParaRPr>
        </a:p>
        <a:p>
          <a:pPr eaLnBrk="1" fontAlgn="auto" latinLnBrk="0" hangingPunct="1"/>
          <a:r>
            <a:rPr lang="en-US" sz="1100" b="0" i="0" baseline="0">
              <a:solidFill>
                <a:schemeClr val="dk1"/>
              </a:solidFill>
              <a:effectLst/>
              <a:latin typeface="+mn-lt"/>
              <a:ea typeface="+mn-ea"/>
              <a:cs typeface="+mn-cs"/>
            </a:rPr>
            <a:t>	</a:t>
          </a:r>
          <a:endParaRPr lang="en-US">
            <a:effectLst/>
          </a:endParaRPr>
        </a:p>
        <a:p>
          <a:r>
            <a:rPr lang="en-US" sz="1100" b="0" i="0" baseline="0">
              <a:solidFill>
                <a:schemeClr val="dk1"/>
              </a:solidFill>
              <a:effectLst/>
              <a:latin typeface="+mn-lt"/>
              <a:ea typeface="+mn-ea"/>
              <a:cs typeface="+mn-cs"/>
            </a:rPr>
            <a:t>d) </a:t>
          </a:r>
          <a:r>
            <a:rPr lang="en-US" sz="1100" b="1" i="0" baseline="0">
              <a:solidFill>
                <a:schemeClr val="dk1"/>
              </a:solidFill>
              <a:effectLst/>
              <a:latin typeface="+mn-lt"/>
              <a:ea typeface="+mn-ea"/>
              <a:cs typeface="+mn-cs"/>
            </a:rPr>
            <a:t>Total Resource Cost</a:t>
          </a:r>
          <a:r>
            <a:rPr lang="en-US" sz="1100" b="0" i="0" baseline="0">
              <a:solidFill>
                <a:schemeClr val="dk1"/>
              </a:solidFill>
              <a:effectLst/>
              <a:latin typeface="+mn-lt"/>
              <a:ea typeface="+mn-ea"/>
              <a:cs typeface="+mn-cs"/>
            </a:rPr>
            <a:t>: In determining economic achievable potential, perform a life-cycle cost analysis of measures or programs. </a:t>
          </a:r>
          <a:endParaRPr lang="en-US">
            <a:effectLst/>
          </a:endParaRPr>
        </a:p>
        <a:p>
          <a:r>
            <a:rPr lang="en-US" sz="1100" b="0" i="0" baseline="0">
              <a:solidFill>
                <a:schemeClr val="dk1"/>
              </a:solidFill>
              <a:effectLst/>
              <a:latin typeface="+mn-lt"/>
              <a:ea typeface="+mn-ea"/>
              <a:cs typeface="+mn-cs"/>
            </a:rPr>
            <a:t>	</a:t>
          </a:r>
          <a:endParaRPr lang="en-US">
            <a:effectLst/>
          </a:endParaRPr>
        </a:p>
        <a:p>
          <a:pPr eaLnBrk="1" fontAlgn="auto" latinLnBrk="0" hangingPunct="1"/>
          <a:r>
            <a:rPr lang="en-US" sz="1100" b="0" i="0" baseline="0">
              <a:solidFill>
                <a:schemeClr val="dk1"/>
              </a:solidFill>
              <a:effectLst/>
              <a:latin typeface="+mn-lt"/>
              <a:ea typeface="+mn-ea"/>
              <a:cs typeface="+mn-cs"/>
            </a:rPr>
            <a:t>The life-cycle cost analysis was performed using the Council’s ProCost model. Incremental costs, savings, and lifetimes for each measure were the basis for this analysis. The Council and RTF assumptions were utilized. 	</a:t>
          </a:r>
          <a:endParaRPr lang="en-US">
            <a:effectLst/>
          </a:endParaRPr>
        </a:p>
        <a:p>
          <a:endParaRPr lang="en-US" sz="1100" b="0" i="0" baseline="0">
            <a:solidFill>
              <a:schemeClr val="dk1"/>
            </a:solidFill>
            <a:effectLst/>
            <a:latin typeface="+mn-lt"/>
            <a:ea typeface="+mn-ea"/>
            <a:cs typeface="+mn-cs"/>
          </a:endParaRPr>
        </a:p>
        <a:p>
          <a:r>
            <a:rPr lang="en-US" sz="1100" b="0" i="0" baseline="0">
              <a:solidFill>
                <a:schemeClr val="dk1"/>
              </a:solidFill>
              <a:effectLst/>
              <a:latin typeface="+mn-lt"/>
              <a:ea typeface="+mn-ea"/>
              <a:cs typeface="+mn-cs"/>
            </a:rPr>
            <a:t>e) Conduct a total resource cost analysis that assesses all costs and all benefits of conservation measures regardless of who pays the costs or receives the benefits. </a:t>
          </a:r>
        </a:p>
        <a:p>
          <a:endParaRPr lang="en-US">
            <a:effectLst/>
          </a:endParaRPr>
        </a:p>
        <a:p>
          <a:pPr eaLnBrk="1" fontAlgn="auto" latinLnBrk="0" hangingPunct="1"/>
          <a:r>
            <a:rPr lang="en-US" sz="1100" b="0" i="0" baseline="0">
              <a:solidFill>
                <a:schemeClr val="dk1"/>
              </a:solidFill>
              <a:effectLst/>
              <a:latin typeface="+mn-lt"/>
              <a:ea typeface="+mn-ea"/>
              <a:cs typeface="+mn-cs"/>
            </a:rPr>
            <a:t>Cost analysis was conducted per the Council's methodology. Capital cost, administrative cost, annual O&amp;M cost and periodic replacement costs were all considered on the cost side. Energy, non-energy, O&amp;M and all other quantifiable benefits were included on the benefits side. The Total Resource Cost (TRC) benefit cost ratio was used to screen measures for cost-effectiveness (I.e., those greater than one are cost-effective). </a:t>
          </a:r>
          <a:endParaRPr lang="en-US">
            <a:effectLst/>
          </a:endParaRPr>
        </a:p>
        <a:p>
          <a:pPr eaLnBrk="1" fontAlgn="auto" latinLnBrk="0" hangingPunct="1"/>
          <a:r>
            <a:rPr lang="en-US" sz="1100" b="0" i="0" baseline="0">
              <a:solidFill>
                <a:schemeClr val="dk1"/>
              </a:solidFill>
              <a:effectLst/>
              <a:latin typeface="+mn-lt"/>
              <a:ea typeface="+mn-ea"/>
              <a:cs typeface="+mn-cs"/>
            </a:rPr>
            <a:t>	</a:t>
          </a:r>
          <a:endParaRPr lang="en-US">
            <a:effectLst/>
          </a:endParaRPr>
        </a:p>
        <a:p>
          <a:r>
            <a:rPr lang="en-US" sz="1100" b="0" i="0" baseline="0">
              <a:solidFill>
                <a:schemeClr val="dk1"/>
              </a:solidFill>
              <a:effectLst/>
              <a:latin typeface="+mn-lt"/>
              <a:ea typeface="+mn-ea"/>
              <a:cs typeface="+mn-cs"/>
            </a:rPr>
            <a:t>f) Include the incremental savings and incremental costs of measures and replacement measures where resources or measures have different measure lifetimes.</a:t>
          </a:r>
          <a:endParaRPr lang="en-US">
            <a:effectLst/>
          </a:endParaRPr>
        </a:p>
        <a:p>
          <a:pPr eaLnBrk="1" fontAlgn="auto" latinLnBrk="0" hangingPunct="1"/>
          <a:endParaRPr lang="en-US" sz="1100" b="0" i="0" baseline="0">
            <a:solidFill>
              <a:schemeClr val="dk1"/>
            </a:solidFill>
            <a:effectLst/>
            <a:latin typeface="+mn-lt"/>
            <a:ea typeface="+mn-ea"/>
            <a:cs typeface="+mn-cs"/>
          </a:endParaRPr>
        </a:p>
        <a:p>
          <a:pPr eaLnBrk="1" fontAlgn="auto" latinLnBrk="0" hangingPunct="1"/>
          <a:r>
            <a:rPr lang="en-US" sz="1100" b="0" i="0" baseline="0">
              <a:solidFill>
                <a:schemeClr val="dk1"/>
              </a:solidFill>
              <a:effectLst/>
              <a:latin typeface="+mn-lt"/>
              <a:ea typeface="+mn-ea"/>
              <a:cs typeface="+mn-cs"/>
            </a:rPr>
            <a:t>Savings, cost, and lifetime assumptions from the Council’s 7th Plan and RTF were used. </a:t>
          </a:r>
          <a:endParaRPr lang="en-US">
            <a:effectLst/>
          </a:endParaRPr>
        </a:p>
        <a:p>
          <a:pPr eaLnBrk="1" fontAlgn="auto" latinLnBrk="0" hangingPunct="1"/>
          <a:r>
            <a:rPr lang="en-US" sz="1100" b="0" i="0" baseline="0">
              <a:solidFill>
                <a:schemeClr val="dk1"/>
              </a:solidFill>
              <a:effectLst/>
              <a:latin typeface="+mn-lt"/>
              <a:ea typeface="+mn-ea"/>
              <a:cs typeface="+mn-cs"/>
            </a:rPr>
            <a:t>	</a:t>
          </a:r>
          <a:endParaRPr lang="en-US">
            <a:effectLst/>
          </a:endParaRPr>
        </a:p>
        <a:p>
          <a:r>
            <a:rPr lang="en-US" sz="1100" b="0" i="0" baseline="0">
              <a:solidFill>
                <a:schemeClr val="dk1"/>
              </a:solidFill>
              <a:effectLst/>
              <a:latin typeface="+mn-lt"/>
              <a:ea typeface="+mn-ea"/>
              <a:cs typeface="+mn-cs"/>
            </a:rPr>
            <a:t>g) Calculate the value of energy saved based on when it is saved. In performing this calculation, use time differentiated avoided costs to conduct the analysis that determines the financial value of energy saved through conservation.</a:t>
          </a:r>
          <a:endParaRPr lang="en-US">
            <a:effectLst/>
          </a:endParaRPr>
        </a:p>
        <a:p>
          <a:pPr eaLnBrk="1" fontAlgn="auto" latinLnBrk="0" hangingPunct="1"/>
          <a:endParaRPr lang="en-US" sz="1100" b="0" i="0" baseline="0">
            <a:solidFill>
              <a:schemeClr val="dk1"/>
            </a:solidFill>
            <a:effectLst/>
            <a:latin typeface="+mn-lt"/>
            <a:ea typeface="+mn-ea"/>
            <a:cs typeface="+mn-cs"/>
          </a:endParaRPr>
        </a:p>
        <a:p>
          <a:pPr eaLnBrk="1" fontAlgn="auto" latinLnBrk="0" hangingPunct="1"/>
          <a:r>
            <a:rPr lang="en-US" sz="1100" b="0" i="0" baseline="0">
              <a:solidFill>
                <a:schemeClr val="dk1"/>
              </a:solidFill>
              <a:effectLst/>
              <a:latin typeface="+mn-lt"/>
              <a:ea typeface="+mn-ea"/>
              <a:cs typeface="+mn-cs"/>
            </a:rPr>
            <a:t>The Council's Seventh Plan measure load shapes were used to calculate time of day of savings and measure values were weighted based upon peak and off-peak pricing. This was handled using the Council’s ProCost program so it was handled in the same way as the Seventh Power Plan models. 	</a:t>
          </a:r>
          <a:endParaRPr lang="en-US">
            <a:effectLst/>
          </a:endParaRPr>
        </a:p>
        <a:p>
          <a:r>
            <a:rPr lang="en-US" sz="1100" b="0" i="0" baseline="0">
              <a:solidFill>
                <a:schemeClr val="dk1"/>
              </a:solidFill>
              <a:effectLst/>
              <a:latin typeface="+mn-lt"/>
              <a:ea typeface="+mn-ea"/>
              <a:cs typeface="+mn-cs"/>
            </a:rPr>
            <a:t>	</a:t>
          </a:r>
          <a:endParaRPr lang="en-US">
            <a:effectLst/>
          </a:endParaRPr>
        </a:p>
        <a:p>
          <a:r>
            <a:rPr lang="en-US" sz="1100" b="0" i="0" baseline="0">
              <a:solidFill>
                <a:schemeClr val="dk1"/>
              </a:solidFill>
              <a:effectLst/>
              <a:latin typeface="+mn-lt"/>
              <a:ea typeface="+mn-ea"/>
              <a:cs typeface="+mn-cs"/>
            </a:rPr>
            <a:t>h) Include the increase or decrease in annual or periodic operations and maintenance costs due to conservation measures.</a:t>
          </a:r>
          <a:endParaRPr lang="en-US">
            <a:effectLst/>
          </a:endParaRPr>
        </a:p>
        <a:p>
          <a:pPr eaLnBrk="1" fontAlgn="auto" latinLnBrk="0" hangingPunct="1"/>
          <a:endParaRPr lang="en-US" sz="1100" b="0" i="0" baseline="0">
            <a:solidFill>
              <a:schemeClr val="dk1"/>
            </a:solidFill>
            <a:effectLst/>
            <a:latin typeface="+mn-lt"/>
            <a:ea typeface="+mn-ea"/>
            <a:cs typeface="+mn-cs"/>
          </a:endParaRPr>
        </a:p>
        <a:p>
          <a:pPr eaLnBrk="1" fontAlgn="auto" latinLnBrk="0" hangingPunct="1"/>
          <a:r>
            <a:rPr lang="en-US" sz="1100" b="0" i="0" baseline="0">
              <a:solidFill>
                <a:schemeClr val="dk1"/>
              </a:solidFill>
              <a:effectLst/>
              <a:latin typeface="+mn-lt"/>
              <a:ea typeface="+mn-ea"/>
              <a:cs typeface="+mn-cs"/>
            </a:rPr>
            <a:t>Operations and maintenance costs for each measure were accounted for in the total resource cost per the Council's assumptions. </a:t>
          </a:r>
          <a:endParaRPr lang="en-US">
            <a:effectLst/>
          </a:endParaRPr>
        </a:p>
        <a:p>
          <a:pPr eaLnBrk="1" fontAlgn="auto" latinLnBrk="0" hangingPunct="1"/>
          <a:r>
            <a:rPr lang="en-US" sz="1100" b="0" i="0" baseline="0">
              <a:solidFill>
                <a:schemeClr val="dk1"/>
              </a:solidFill>
              <a:effectLst/>
              <a:latin typeface="+mn-lt"/>
              <a:ea typeface="+mn-ea"/>
              <a:cs typeface="+mn-cs"/>
            </a:rPr>
            <a:t>	</a:t>
          </a:r>
          <a:endParaRPr lang="en-US">
            <a:effectLst/>
          </a:endParaRPr>
        </a:p>
        <a:p>
          <a:r>
            <a:rPr lang="en-US" sz="1100" b="0" i="0" baseline="0">
              <a:solidFill>
                <a:schemeClr val="dk1"/>
              </a:solidFill>
              <a:effectLst/>
              <a:latin typeface="+mn-lt"/>
              <a:ea typeface="+mn-ea"/>
              <a:cs typeface="+mn-cs"/>
            </a:rPr>
            <a:t>i) Include avoided energy costs equal to a forecast of regional market prices, which represents the cost of the next increment of available and reliable power supply available to the utility for the life of the energy efficiency measures to which it is compared </a:t>
          </a:r>
          <a:endParaRPr lang="en-US">
            <a:effectLst/>
          </a:endParaRPr>
        </a:p>
        <a:p>
          <a:r>
            <a:rPr lang="en-US" sz="1100" b="0" i="0" baseline="0">
              <a:solidFill>
                <a:schemeClr val="dk1"/>
              </a:solidFill>
              <a:effectLst/>
              <a:latin typeface="+mn-lt"/>
              <a:ea typeface="+mn-ea"/>
              <a:cs typeface="+mn-cs"/>
            </a:rPr>
            <a:t>	</a:t>
          </a:r>
          <a:endParaRPr lang="en-US">
            <a:effectLst/>
          </a:endParaRPr>
        </a:p>
        <a:p>
          <a:pPr eaLnBrk="1" fontAlgn="auto" latinLnBrk="0" hangingPunct="1"/>
          <a:r>
            <a:rPr lang="en-US" sz="1100" b="0" i="0" baseline="0">
              <a:solidFill>
                <a:schemeClr val="dk1"/>
              </a:solidFill>
              <a:effectLst/>
              <a:latin typeface="+mn-lt"/>
              <a:ea typeface="+mn-ea"/>
              <a:cs typeface="+mn-cs"/>
            </a:rPr>
            <a:t>A regional market price forecast for the planning period was created and provided by EES Consulting. A discussion of methodologies used to develop the avoided cost forecast is provided in Appendix IV of our 2019 Conservation Potential Assesment. 	</a:t>
          </a:r>
          <a:endParaRPr lang="en-US">
            <a:effectLst/>
          </a:endParaRPr>
        </a:p>
        <a:p>
          <a:r>
            <a:rPr lang="en-US" sz="1100">
              <a:solidFill>
                <a:schemeClr val="dk1"/>
              </a:solidFill>
              <a:effectLst/>
              <a:latin typeface="+mn-lt"/>
              <a:ea typeface="+mn-ea"/>
              <a:cs typeface="+mn-cs"/>
            </a:rPr>
            <a:t> </a:t>
          </a:r>
          <a:endParaRPr lang="en-US">
            <a:effectLst/>
          </a:endParaRPr>
        </a:p>
        <a:p>
          <a:r>
            <a:rPr lang="en-US" sz="1100" b="0" i="0" baseline="0">
              <a:solidFill>
                <a:schemeClr val="dk1"/>
              </a:solidFill>
              <a:effectLst/>
              <a:latin typeface="+mn-lt"/>
              <a:ea typeface="+mn-ea"/>
              <a:cs typeface="+mn-cs"/>
            </a:rPr>
            <a:t>j) Include deferred capacity expansion benefits for transmission and distribution systems</a:t>
          </a:r>
          <a:r>
            <a:rPr lang="en-US" sz="1100">
              <a:solidFill>
                <a:schemeClr val="dk1"/>
              </a:solidFill>
              <a:effectLst/>
              <a:latin typeface="+mn-lt"/>
              <a:ea typeface="+mn-ea"/>
              <a:cs typeface="+mn-cs"/>
            </a:rPr>
            <a:t>.</a:t>
          </a:r>
          <a:endParaRPr lang="en-US">
            <a:effectLst/>
          </a:endParaRPr>
        </a:p>
        <a:p>
          <a:pPr eaLnBrk="1" fontAlgn="auto" latinLnBrk="0" hangingPunct="1"/>
          <a:endParaRPr lang="en-US"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a:solidFill>
                <a:schemeClr val="dk1"/>
              </a:solidFill>
              <a:latin typeface="+mn-lt"/>
              <a:ea typeface="+mn-ea"/>
              <a:cs typeface="+mn-cs"/>
            </a:rPr>
            <a:t>Deferred transmission capacity expansion benefits were given a benefit of </a:t>
          </a:r>
          <a:r>
            <a:rPr lang="en-US" sz="1100" b="0" i="0" baseline="0">
              <a:solidFill>
                <a:schemeClr val="dk1"/>
              </a:solidFill>
              <a:effectLst/>
              <a:latin typeface="+mn-lt"/>
              <a:ea typeface="+mn-ea"/>
              <a:cs typeface="+mn-cs"/>
            </a:rPr>
            <a:t>$2.85/kW</a:t>
          </a:r>
          <a:r>
            <a:rPr lang="en-US" sz="1100" b="0" i="0" u="none" strike="noStrike" baseline="0">
              <a:solidFill>
                <a:schemeClr val="dk1"/>
              </a:solidFill>
              <a:latin typeface="+mn-lt"/>
              <a:ea typeface="+mn-ea"/>
              <a:cs typeface="+mn-cs"/>
            </a:rPr>
            <a:t>year in the cost-effectiveness analysis. 	</a:t>
          </a:r>
        </a:p>
        <a:p>
          <a:r>
            <a:rPr lang="en-US" sz="1100" b="0" i="0" baseline="0">
              <a:solidFill>
                <a:schemeClr val="dk1"/>
              </a:solidFill>
              <a:effectLst/>
              <a:latin typeface="+mn-lt"/>
              <a:ea typeface="+mn-ea"/>
              <a:cs typeface="+mn-cs"/>
            </a:rPr>
            <a:t> for bulk transmission in the cost-effectiveness analysis. </a:t>
          </a:r>
          <a:r>
            <a:rPr lang="en-US" sz="1100" b="0" i="0" u="none" strike="noStrike" baseline="0">
              <a:solidFill>
                <a:schemeClr val="dk1"/>
              </a:solidFill>
              <a:latin typeface="+mn-lt"/>
              <a:ea typeface="+mn-ea"/>
              <a:cs typeface="+mn-cs"/>
            </a:rPr>
            <a:t>A distribution system credit of $6.33/kW-year was also used. 	</a:t>
          </a:r>
        </a:p>
        <a:p>
          <a:pPr eaLnBrk="1" fontAlgn="auto" latinLnBrk="0" hangingPunct="1"/>
          <a:r>
            <a:rPr lang="en-US" sz="1100" b="0" i="0" baseline="0">
              <a:solidFill>
                <a:schemeClr val="dk1"/>
              </a:solidFill>
              <a:effectLst/>
              <a:latin typeface="+mn-lt"/>
              <a:ea typeface="+mn-ea"/>
              <a:cs typeface="+mn-cs"/>
            </a:rPr>
            <a:t>	</a:t>
          </a:r>
          <a:endParaRPr lang="en-US">
            <a:effectLst/>
          </a:endParaRPr>
        </a:p>
        <a:p>
          <a:r>
            <a:rPr lang="en-US" sz="1100" b="0" i="0" baseline="0">
              <a:solidFill>
                <a:schemeClr val="dk1"/>
              </a:solidFill>
              <a:effectLst/>
              <a:latin typeface="+mn-lt"/>
              <a:ea typeface="+mn-ea"/>
              <a:cs typeface="+mn-cs"/>
            </a:rPr>
            <a:t>k) Include deferred generation benefits consistent with the contribution to system peak capacity of the conservation measure</a:t>
          </a:r>
          <a:r>
            <a:rPr lang="en-US" sz="1100">
              <a:solidFill>
                <a:schemeClr val="dk1"/>
              </a:solidFill>
              <a:effectLst/>
              <a:latin typeface="+mn-lt"/>
              <a:ea typeface="+mn-ea"/>
              <a:cs typeface="+mn-cs"/>
            </a:rPr>
            <a:t>.</a:t>
          </a:r>
          <a:endParaRPr lang="en-US">
            <a:effectLst/>
          </a:endParaRPr>
        </a:p>
        <a:p>
          <a:pPr eaLnBrk="1" fontAlgn="auto" latinLnBrk="0" hangingPunct="1"/>
          <a:r>
            <a:rPr lang="en-US" sz="1100" b="0" i="0" baseline="0">
              <a:solidFill>
                <a:schemeClr val="dk1"/>
              </a:solidFill>
              <a:effectLst/>
              <a:latin typeface="+mn-lt"/>
              <a:ea typeface="+mn-ea"/>
              <a:cs typeface="+mn-cs"/>
            </a:rPr>
            <a:t>	</a:t>
          </a:r>
          <a:endParaRPr lang="en-US">
            <a:effectLst/>
          </a:endParaRPr>
        </a:p>
        <a:p>
          <a:r>
            <a:rPr lang="en-US" sz="1100" b="0" i="0" u="none" strike="noStrike" baseline="0">
              <a:solidFill>
                <a:schemeClr val="dk1"/>
              </a:solidFill>
              <a:latin typeface="+mn-lt"/>
              <a:ea typeface="+mn-ea"/>
              <a:cs typeface="+mn-cs"/>
            </a:rPr>
            <a:t>Deferred generation capacity expansion benefits were given a value of $ 4.48/kW-year in the base case cost effectiveness analysis. This is based upon Clallam PUD’s marginal cost for generation capacity. Alternate values were used for the low and high scenarios. 	</a:t>
          </a:r>
        </a:p>
        <a:p>
          <a:pPr eaLnBrk="1" fontAlgn="auto" latinLnBrk="0" hangingPunct="1"/>
          <a:r>
            <a:rPr lang="en-US" sz="1100" b="0" i="0" baseline="0">
              <a:solidFill>
                <a:schemeClr val="dk1"/>
              </a:solidFill>
              <a:effectLst/>
              <a:latin typeface="+mn-lt"/>
              <a:ea typeface="+mn-ea"/>
              <a:cs typeface="+mn-cs"/>
            </a:rPr>
            <a:t>	</a:t>
          </a:r>
          <a:endParaRPr lang="en-US">
            <a:effectLst/>
          </a:endParaRPr>
        </a:p>
        <a:p>
          <a:r>
            <a:rPr lang="en-US" sz="1100" b="0" i="0" baseline="0">
              <a:solidFill>
                <a:schemeClr val="dk1"/>
              </a:solidFill>
              <a:effectLst/>
              <a:latin typeface="+mn-lt"/>
              <a:ea typeface="+mn-ea"/>
              <a:cs typeface="+mn-cs"/>
            </a:rPr>
            <a:t>l) Include the social cost of carbon emissions from avoided non-conservation resources.</a:t>
          </a:r>
          <a:endParaRPr lang="en-US">
            <a:effectLst/>
          </a:endParaRPr>
        </a:p>
        <a:p>
          <a:r>
            <a:rPr lang="en-US" sz="1100" b="0" i="0" baseline="0">
              <a:solidFill>
                <a:schemeClr val="dk1"/>
              </a:solidFill>
              <a:effectLst/>
              <a:latin typeface="+mn-lt"/>
              <a:ea typeface="+mn-ea"/>
              <a:cs typeface="+mn-cs"/>
            </a:rPr>
            <a:t>	</a:t>
          </a:r>
          <a:endParaRPr lang="en-US">
            <a:effectLst/>
          </a:endParaRPr>
        </a:p>
        <a:p>
          <a:pPr eaLnBrk="1" fontAlgn="auto" latinLnBrk="0" hangingPunct="1"/>
          <a:r>
            <a:rPr lang="en-US" sz="1100" b="0" i="0" baseline="0">
              <a:solidFill>
                <a:schemeClr val="dk1"/>
              </a:solidFill>
              <a:effectLst/>
              <a:latin typeface="+mn-lt"/>
              <a:ea typeface="+mn-ea"/>
              <a:cs typeface="+mn-cs"/>
            </a:rPr>
            <a:t>The avoided cost data include estimates of future high, medium, and low CO2 costs. </a:t>
          </a:r>
          <a:endParaRPr lang="en-US">
            <a:effectLst/>
          </a:endParaRPr>
        </a:p>
        <a:p>
          <a:pPr eaLnBrk="1" fontAlgn="auto" latinLnBrk="0" hangingPunct="1"/>
          <a:r>
            <a:rPr lang="en-US" sz="1100" b="0" i="0" baseline="0">
              <a:solidFill>
                <a:schemeClr val="dk1"/>
              </a:solidFill>
              <a:effectLst/>
              <a:latin typeface="+mn-lt"/>
              <a:ea typeface="+mn-ea"/>
              <a:cs typeface="+mn-cs"/>
            </a:rPr>
            <a:t>	</a:t>
          </a:r>
          <a:endParaRPr lang="en-US">
            <a:effectLst/>
          </a:endParaRPr>
        </a:p>
        <a:p>
          <a:r>
            <a:rPr lang="en-US" sz="1100" b="0" i="0" baseline="0">
              <a:solidFill>
                <a:schemeClr val="dk1"/>
              </a:solidFill>
              <a:effectLst/>
              <a:latin typeface="+mn-lt"/>
              <a:ea typeface="+mn-ea"/>
              <a:cs typeface="+mn-cs"/>
            </a:rPr>
            <a:t>m)  Include a risk mitigation credit to reflect the additional value of conservation, not otherwise accounted for in other inputs, in reducing risk associated with costs of avoided non-conservation resources.</a:t>
          </a:r>
          <a:endParaRPr lang="en-US">
            <a:effectLst/>
          </a:endParaRPr>
        </a:p>
        <a:p>
          <a:r>
            <a:rPr lang="en-US" sz="1100" b="0" i="0" baseline="0">
              <a:solidFill>
                <a:schemeClr val="dk1"/>
              </a:solidFill>
              <a:effectLst/>
              <a:latin typeface="+mn-lt"/>
              <a:ea typeface="+mn-ea"/>
              <a:cs typeface="+mn-cs"/>
            </a:rPr>
            <a:t>	</a:t>
          </a:r>
          <a:endParaRPr lang="en-US">
            <a:effectLst/>
          </a:endParaRPr>
        </a:p>
        <a:p>
          <a:pPr eaLnBrk="1" fontAlgn="auto" latinLnBrk="0" hangingPunct="1"/>
          <a:r>
            <a:rPr lang="en-US" sz="1100" b="0" i="0" baseline="0">
              <a:solidFill>
                <a:schemeClr val="dk1"/>
              </a:solidFill>
              <a:effectLst/>
              <a:latin typeface="+mn-lt"/>
              <a:ea typeface="+mn-ea"/>
              <a:cs typeface="+mn-cs"/>
            </a:rPr>
            <a:t>In this analysis, risk was considered by varying avoided cost inputs and analyzing the variation in results. Rather than an individual and non-specific risk adder, our analysis included a range of possible values for each avoided cost input. </a:t>
          </a:r>
          <a:endParaRPr lang="en-US">
            <a:effectLst/>
          </a:endParaRPr>
        </a:p>
        <a:p>
          <a:pPr eaLnBrk="1" fontAlgn="auto" latinLnBrk="0" hangingPunct="1"/>
          <a:r>
            <a:rPr lang="en-US" sz="1100" b="0" i="0" baseline="0">
              <a:solidFill>
                <a:schemeClr val="dk1"/>
              </a:solidFill>
              <a:effectLst/>
              <a:latin typeface="+mn-lt"/>
              <a:ea typeface="+mn-ea"/>
              <a:cs typeface="+mn-cs"/>
            </a:rPr>
            <a:t>	</a:t>
          </a:r>
          <a:endParaRPr lang="en-US">
            <a:effectLst/>
          </a:endParaRPr>
        </a:p>
        <a:p>
          <a:r>
            <a:rPr lang="en-US" sz="1100">
              <a:solidFill>
                <a:schemeClr val="dk1"/>
              </a:solidFill>
              <a:effectLst/>
              <a:latin typeface="+mn-lt"/>
              <a:ea typeface="+mn-ea"/>
              <a:cs typeface="+mn-cs"/>
            </a:rPr>
            <a:t>n) </a:t>
          </a:r>
          <a:r>
            <a:rPr lang="en-US" sz="1100" b="0" i="0" baseline="0">
              <a:solidFill>
                <a:schemeClr val="dk1"/>
              </a:solidFill>
              <a:effectLst/>
              <a:latin typeface="+mn-lt"/>
              <a:ea typeface="+mn-ea"/>
              <a:cs typeface="+mn-cs"/>
            </a:rPr>
            <a:t>Include all non-energy impacts that a resource or measure may provide that can be quantified and monetized. </a:t>
          </a:r>
          <a:endParaRPr lang="en-US">
            <a:effectLst/>
          </a:endParaRPr>
        </a:p>
        <a:p>
          <a:r>
            <a:rPr lang="en-US" sz="1100" b="0" i="0" baseline="0">
              <a:solidFill>
                <a:schemeClr val="dk1"/>
              </a:solidFill>
              <a:effectLst/>
              <a:latin typeface="+mn-lt"/>
              <a:ea typeface="+mn-ea"/>
              <a:cs typeface="+mn-cs"/>
            </a:rPr>
            <a:t>	</a:t>
          </a:r>
          <a:endParaRPr lang="en-US">
            <a:effectLst/>
          </a:endParaRPr>
        </a:p>
        <a:p>
          <a:pPr eaLnBrk="1" fontAlgn="auto" latinLnBrk="0" hangingPunct="1"/>
          <a:r>
            <a:rPr lang="en-US" sz="1100" b="0" i="0" baseline="0">
              <a:solidFill>
                <a:schemeClr val="dk1"/>
              </a:solidFill>
              <a:effectLst/>
              <a:latin typeface="+mn-lt"/>
              <a:ea typeface="+mn-ea"/>
              <a:cs typeface="+mn-cs"/>
            </a:rPr>
            <a:t>Quantifiable non-energy benefits were included where appropriate. Assumptions for non-energy benefits are the same as in the Council’s Seventh Power Plan. Non-energy benefits include, for example, water savings from clothes washers. </a:t>
          </a:r>
          <a:endParaRPr lang="en-US">
            <a:effectLst/>
          </a:endParaRPr>
        </a:p>
        <a:p>
          <a:pPr eaLnBrk="1" fontAlgn="auto" latinLnBrk="0" hangingPunct="1"/>
          <a:r>
            <a:rPr lang="en-US" sz="1100" b="0" i="0" baseline="0">
              <a:solidFill>
                <a:schemeClr val="dk1"/>
              </a:solidFill>
              <a:effectLst/>
              <a:latin typeface="+mn-lt"/>
              <a:ea typeface="+mn-ea"/>
              <a:cs typeface="+mn-cs"/>
            </a:rPr>
            <a:t>	</a:t>
          </a:r>
          <a:endParaRPr lang="en-US">
            <a:effectLst/>
          </a:endParaRPr>
        </a:p>
        <a:p>
          <a:r>
            <a:rPr lang="en-US" sz="1100">
              <a:solidFill>
                <a:schemeClr val="dk1"/>
              </a:solidFill>
              <a:effectLst/>
              <a:latin typeface="+mn-lt"/>
              <a:ea typeface="+mn-ea"/>
              <a:cs typeface="+mn-cs"/>
            </a:rPr>
            <a:t>o) </a:t>
          </a:r>
          <a:r>
            <a:rPr lang="en-US" sz="1100" b="0" i="0" baseline="0">
              <a:solidFill>
                <a:schemeClr val="dk1"/>
              </a:solidFill>
              <a:effectLst/>
              <a:latin typeface="+mn-lt"/>
              <a:ea typeface="+mn-ea"/>
              <a:cs typeface="+mn-cs"/>
            </a:rPr>
            <a:t>Include an estimate of program administrative costs.</a:t>
          </a:r>
          <a:endParaRPr lang="en-US">
            <a:effectLst/>
          </a:endParaRPr>
        </a:p>
        <a:p>
          <a:r>
            <a:rPr lang="en-US" sz="1100" b="0" i="0" baseline="0">
              <a:solidFill>
                <a:schemeClr val="dk1"/>
              </a:solidFill>
              <a:effectLst/>
              <a:latin typeface="+mn-lt"/>
              <a:ea typeface="+mn-ea"/>
              <a:cs typeface="+mn-cs"/>
            </a:rPr>
            <a:t>	</a:t>
          </a:r>
          <a:endParaRPr lang="en-US">
            <a:effectLst/>
          </a:endParaRPr>
        </a:p>
        <a:p>
          <a:pPr eaLnBrk="1" fontAlgn="auto" latinLnBrk="0" hangingPunct="1"/>
          <a:r>
            <a:rPr lang="en-US" sz="1100" b="0" i="0" baseline="0">
              <a:solidFill>
                <a:schemeClr val="dk1"/>
              </a:solidFill>
              <a:effectLst/>
              <a:latin typeface="+mn-lt"/>
              <a:ea typeface="+mn-ea"/>
              <a:cs typeface="+mn-cs"/>
            </a:rPr>
            <a:t>Total costs were tabulated and an estimated 20% of total was assigned as the administrative cost. This value is consistent with regional average and BPA programs. The 20% value was used in the Fifth, Sixth, and Seventh Power plans. </a:t>
          </a:r>
          <a:endParaRPr lang="en-US">
            <a:effectLst/>
          </a:endParaRPr>
        </a:p>
        <a:p>
          <a:pPr eaLnBrk="1" fontAlgn="auto" latinLnBrk="0" hangingPunct="1"/>
          <a:r>
            <a:rPr lang="en-US" sz="1100" b="0" i="0" baseline="0">
              <a:solidFill>
                <a:schemeClr val="dk1"/>
              </a:solidFill>
              <a:effectLst/>
              <a:latin typeface="+mn-lt"/>
              <a:ea typeface="+mn-ea"/>
              <a:cs typeface="+mn-cs"/>
            </a:rPr>
            <a:t>	</a:t>
          </a:r>
          <a:endParaRPr lang="en-US">
            <a:effectLst/>
          </a:endParaRPr>
        </a:p>
        <a:p>
          <a:r>
            <a:rPr lang="en-US" sz="1100">
              <a:solidFill>
                <a:schemeClr val="dk1"/>
              </a:solidFill>
              <a:effectLst/>
              <a:latin typeface="+mn-lt"/>
              <a:ea typeface="+mn-ea"/>
              <a:cs typeface="+mn-cs"/>
            </a:rPr>
            <a:t>p) </a:t>
          </a:r>
          <a:r>
            <a:rPr lang="en-US" sz="1100" b="0" i="0" baseline="0">
              <a:solidFill>
                <a:schemeClr val="dk1"/>
              </a:solidFill>
              <a:effectLst/>
              <a:latin typeface="+mn-lt"/>
              <a:ea typeface="+mn-ea"/>
              <a:cs typeface="+mn-cs"/>
            </a:rPr>
            <a:t>Include the cost of financing measures using the capital costs of the entity that is expected to pay for the measure.</a:t>
          </a:r>
          <a:endParaRPr lang="en-US">
            <a:effectLst/>
          </a:endParaRPr>
        </a:p>
        <a:p>
          <a:pPr eaLnBrk="1" fontAlgn="auto" latinLnBrk="0" hangingPunct="1"/>
          <a:endParaRPr lang="en-US" sz="1100" b="0" i="0" baseline="0">
            <a:solidFill>
              <a:schemeClr val="dk1"/>
            </a:solidFill>
            <a:effectLst/>
            <a:latin typeface="+mn-lt"/>
            <a:ea typeface="+mn-ea"/>
            <a:cs typeface="+mn-cs"/>
          </a:endParaRPr>
        </a:p>
        <a:p>
          <a:pPr eaLnBrk="1" fontAlgn="auto" latinLnBrk="0" hangingPunct="1"/>
          <a:r>
            <a:rPr lang="en-US" sz="1100" b="0" i="0" baseline="0">
              <a:solidFill>
                <a:schemeClr val="dk1"/>
              </a:solidFill>
              <a:effectLst/>
              <a:latin typeface="+mn-lt"/>
              <a:ea typeface="+mn-ea"/>
              <a:cs typeface="+mn-cs"/>
            </a:rPr>
            <a:t>Costs of financing measures were included utilizing the same assumptions from the Seventh Power Plan. </a:t>
          </a:r>
          <a:endParaRPr lang="en-US">
            <a:effectLst/>
          </a:endParaRPr>
        </a:p>
        <a:p>
          <a:pPr eaLnBrk="1" fontAlgn="auto" latinLnBrk="0" hangingPunct="1"/>
          <a:r>
            <a:rPr lang="en-US" sz="1100" b="0" i="0" baseline="0">
              <a:solidFill>
                <a:schemeClr val="dk1"/>
              </a:solidFill>
              <a:effectLst/>
              <a:latin typeface="+mn-lt"/>
              <a:ea typeface="+mn-ea"/>
              <a:cs typeface="+mn-cs"/>
            </a:rPr>
            <a:t>	</a:t>
          </a:r>
          <a:endParaRPr lang="en-US">
            <a:effectLst/>
          </a:endParaRPr>
        </a:p>
        <a:p>
          <a:r>
            <a:rPr lang="en-US" sz="1100">
              <a:solidFill>
                <a:schemeClr val="dk1"/>
              </a:solidFill>
              <a:effectLst/>
              <a:latin typeface="+mn-lt"/>
              <a:ea typeface="+mn-ea"/>
              <a:cs typeface="+mn-cs"/>
            </a:rPr>
            <a:t>q) </a:t>
          </a:r>
          <a:r>
            <a:rPr lang="en-US" sz="1100" b="0" i="0" u="none" strike="noStrike" baseline="0">
              <a:solidFill>
                <a:schemeClr val="dk1"/>
              </a:solidFill>
              <a:latin typeface="+mn-lt"/>
              <a:ea typeface="+mn-ea"/>
              <a:cs typeface="+mn-cs"/>
            </a:rPr>
            <a:t>Discount future costs and benefits at a discount rate equal to the discount rate used by the utility in evaluating non-conservation resources </a:t>
          </a:r>
        </a:p>
        <a:p>
          <a:r>
            <a:rPr lang="en-US" sz="1100" b="0" i="0" u="none" strike="noStrike" baseline="0">
              <a:solidFill>
                <a:schemeClr val="dk1"/>
              </a:solidFill>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a:solidFill>
                <a:schemeClr val="dk1"/>
              </a:solidFill>
              <a:latin typeface="+mn-lt"/>
              <a:ea typeface="+mn-ea"/>
              <a:cs typeface="+mn-cs"/>
            </a:rPr>
            <a:t>Discount rates were applied to each measure based upon the Council's methodology. A real discount rate of 4% was used, based on the Council’s most recent analyses in support of the Seventh Plan 	</a:t>
          </a:r>
        </a:p>
        <a:p>
          <a:r>
            <a:rPr lang="en-US" sz="1100" b="0" i="0" baseline="0">
              <a:solidFill>
                <a:schemeClr val="dk1"/>
              </a:solidFill>
              <a:effectLst/>
              <a:latin typeface="+mn-lt"/>
              <a:ea typeface="+mn-ea"/>
              <a:cs typeface="+mn-cs"/>
            </a:rPr>
            <a:t>	</a:t>
          </a:r>
          <a:endParaRPr lang="en-US">
            <a:effectLst/>
          </a:endParaRPr>
        </a:p>
        <a:p>
          <a:r>
            <a:rPr lang="en-US" sz="1100" b="0" i="0" baseline="0">
              <a:solidFill>
                <a:schemeClr val="dk1"/>
              </a:solidFill>
              <a:effectLst/>
              <a:latin typeface="+mn-lt"/>
              <a:ea typeface="+mn-ea"/>
              <a:cs typeface="+mn-cs"/>
            </a:rPr>
            <a:t>r) Include a ten percent bonus for the energy and capacity benefits of conservation measures as defined in 16 U.S.C. § 839a of the Pacific Northwest Electric Power Planning and Conservation Act.</a:t>
          </a:r>
          <a:endParaRPr lang="en-US">
            <a:effectLst/>
          </a:endParaRPr>
        </a:p>
        <a:p>
          <a:r>
            <a:rPr lang="en-US" sz="1100" b="0" i="0" baseline="0">
              <a:solidFill>
                <a:schemeClr val="dk1"/>
              </a:solidFill>
              <a:effectLst/>
              <a:latin typeface="+mn-lt"/>
              <a:ea typeface="+mn-ea"/>
              <a:cs typeface="+mn-cs"/>
            </a:rPr>
            <a:t>	</a:t>
          </a:r>
          <a:endParaRPr lang="en-US">
            <a:effectLst/>
          </a:endParaRPr>
        </a:p>
        <a:p>
          <a:r>
            <a:rPr lang="en-US" sz="1100" b="0" i="0" baseline="0">
              <a:solidFill>
                <a:schemeClr val="dk1"/>
              </a:solidFill>
              <a:effectLst/>
              <a:latin typeface="+mn-lt"/>
              <a:ea typeface="+mn-ea"/>
              <a:cs typeface="+mn-cs"/>
            </a:rPr>
            <a:t>A 10% bonus was added to all measures in the model parameters per the Conservation Act. 	</a:t>
          </a:r>
          <a:endParaRPr lang="en-US">
            <a:effectLst/>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sworthington@clallampud.net"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pageSetUpPr fitToPage="1"/>
  </sheetPr>
  <dimension ref="A1:N9"/>
  <sheetViews>
    <sheetView workbookViewId="0">
      <selection activeCell="B6" sqref="B6"/>
    </sheetView>
  </sheetViews>
  <sheetFormatPr defaultRowHeight="15" x14ac:dyDescent="0.25"/>
  <cols>
    <col min="1" max="1" width="135.140625" customWidth="1"/>
    <col min="14" max="14" width="11.7109375" customWidth="1"/>
  </cols>
  <sheetData>
    <row r="1" spans="1:14" ht="18.600000000000001" x14ac:dyDescent="0.25">
      <c r="A1" s="5" t="s">
        <v>30</v>
      </c>
    </row>
    <row r="2" spans="1:14" ht="14.85" x14ac:dyDescent="0.25">
      <c r="A2" s="53" t="s">
        <v>86</v>
      </c>
    </row>
    <row r="3" spans="1:14" ht="14.85" x14ac:dyDescent="0.25">
      <c r="A3" s="5"/>
      <c r="N3" s="3"/>
    </row>
    <row r="4" spans="1:14" ht="14.85" x14ac:dyDescent="0.25">
      <c r="A4" s="4" t="s">
        <v>35</v>
      </c>
    </row>
    <row r="5" spans="1:14" ht="14.85" x14ac:dyDescent="0.25">
      <c r="A5" s="4" t="s">
        <v>24</v>
      </c>
    </row>
    <row r="6" spans="1:14" ht="14.85" x14ac:dyDescent="0.25">
      <c r="A6" s="4" t="s">
        <v>31</v>
      </c>
    </row>
    <row r="8" spans="1:14" ht="14.85" x14ac:dyDescent="0.25">
      <c r="A8" s="6" t="s">
        <v>26</v>
      </c>
    </row>
    <row r="9" spans="1:14" ht="14.85" x14ac:dyDescent="0.25">
      <c r="A9" s="7" t="s">
        <v>27</v>
      </c>
    </row>
  </sheetData>
  <pageMargins left="0.7" right="0.7" top="0.75" bottom="0.75" header="0.3" footer="0.3"/>
  <pageSetup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6"/>
    <pageSetUpPr fitToPage="1"/>
  </sheetPr>
  <dimension ref="A1:K53"/>
  <sheetViews>
    <sheetView tabSelected="1" zoomScaleNormal="100" workbookViewId="0">
      <selection activeCell="B9" sqref="B9:D9"/>
    </sheetView>
  </sheetViews>
  <sheetFormatPr defaultColWidth="9.140625" defaultRowHeight="12.75" x14ac:dyDescent="0.2"/>
  <cols>
    <col min="1" max="2" width="16.7109375" style="14" customWidth="1"/>
    <col min="3" max="3" width="17.140625" style="14" customWidth="1"/>
    <col min="4" max="4" width="16" style="14" customWidth="1"/>
    <col min="5" max="5" width="4.42578125" style="14" customWidth="1"/>
    <col min="6" max="6" width="14.42578125" style="14" customWidth="1"/>
    <col min="7" max="7" width="15.42578125" style="14" customWidth="1"/>
    <col min="8" max="8" width="16.140625" style="14" customWidth="1"/>
    <col min="9" max="9" width="8.5703125" style="14" customWidth="1"/>
    <col min="10" max="10" width="9.140625" style="14"/>
    <col min="11" max="11" width="11.7109375" style="14" customWidth="1"/>
    <col min="12" max="16384" width="9.140625" style="14"/>
  </cols>
  <sheetData>
    <row r="1" spans="1:11" ht="15" x14ac:dyDescent="0.2">
      <c r="A1" s="62" t="s">
        <v>26</v>
      </c>
      <c r="B1" s="62"/>
      <c r="C1" s="62"/>
      <c r="D1" s="62"/>
      <c r="E1" s="62"/>
      <c r="F1" s="62"/>
      <c r="G1" s="62"/>
      <c r="H1" s="62"/>
      <c r="I1" s="62"/>
    </row>
    <row r="2" spans="1:11" ht="15" x14ac:dyDescent="0.2">
      <c r="A2" s="63" t="s">
        <v>27</v>
      </c>
      <c r="B2" s="63"/>
      <c r="C2" s="63"/>
      <c r="D2" s="63"/>
      <c r="E2" s="63"/>
      <c r="F2" s="63"/>
      <c r="G2" s="63"/>
      <c r="H2" s="63"/>
      <c r="I2" s="63"/>
    </row>
    <row r="3" spans="1:11" s="16" customFormat="1" ht="19.5" x14ac:dyDescent="0.4">
      <c r="A3" s="15" t="s">
        <v>32</v>
      </c>
    </row>
    <row r="4" spans="1:11" ht="15" customHeight="1" thickBot="1" x14ac:dyDescent="0.25">
      <c r="A4" s="17"/>
    </row>
    <row r="5" spans="1:11" ht="14.25" customHeight="1" thickBot="1" x14ac:dyDescent="0.25">
      <c r="A5" s="20" t="s">
        <v>3</v>
      </c>
      <c r="B5" s="70" t="s">
        <v>87</v>
      </c>
      <c r="C5" s="71"/>
      <c r="D5" s="71"/>
      <c r="F5" s="72" t="s">
        <v>28</v>
      </c>
      <c r="G5" s="72"/>
      <c r="H5" s="72"/>
      <c r="I5" s="72"/>
      <c r="K5" s="19"/>
    </row>
    <row r="6" spans="1:11" ht="15" customHeight="1" x14ac:dyDescent="0.2">
      <c r="A6" s="20" t="s">
        <v>18</v>
      </c>
      <c r="B6" s="73">
        <v>44342</v>
      </c>
      <c r="C6" s="74"/>
      <c r="D6" s="74"/>
      <c r="E6" s="21"/>
      <c r="G6" s="1"/>
      <c r="H6" s="41" t="s">
        <v>82</v>
      </c>
      <c r="I6" s="1"/>
    </row>
    <row r="7" spans="1:11" ht="15" customHeight="1" x14ac:dyDescent="0.2">
      <c r="A7" s="22" t="s">
        <v>17</v>
      </c>
      <c r="B7" s="75" t="s">
        <v>88</v>
      </c>
      <c r="C7" s="57"/>
      <c r="D7" s="57"/>
      <c r="E7" s="16"/>
      <c r="G7" s="1"/>
      <c r="H7" s="42" t="s">
        <v>29</v>
      </c>
      <c r="I7" s="1"/>
    </row>
    <row r="8" spans="1:11" ht="15" customHeight="1" x14ac:dyDescent="0.2">
      <c r="A8" s="22" t="s">
        <v>0</v>
      </c>
      <c r="B8" s="57" t="s">
        <v>89</v>
      </c>
      <c r="C8" s="57"/>
      <c r="D8" s="57"/>
      <c r="E8" s="16"/>
      <c r="G8" s="22" t="s">
        <v>83</v>
      </c>
      <c r="H8" s="54">
        <v>46165</v>
      </c>
      <c r="I8" s="1"/>
    </row>
    <row r="9" spans="1:11" ht="15" customHeight="1" x14ac:dyDescent="0.2">
      <c r="A9" s="22" t="s">
        <v>1</v>
      </c>
      <c r="B9" s="76" t="s">
        <v>90</v>
      </c>
      <c r="C9" s="58"/>
      <c r="D9" s="58"/>
      <c r="E9" s="16"/>
      <c r="G9" s="43" t="s">
        <v>84</v>
      </c>
      <c r="H9" s="55">
        <v>6833</v>
      </c>
      <c r="I9" s="1"/>
    </row>
    <row r="10" spans="1:11" ht="15" customHeight="1" thickBot="1" x14ac:dyDescent="0.25">
      <c r="A10" s="22"/>
      <c r="B10" s="22"/>
      <c r="C10" s="22"/>
      <c r="D10" s="22"/>
      <c r="E10" s="16"/>
      <c r="G10" s="43" t="s">
        <v>85</v>
      </c>
      <c r="H10" s="56">
        <f>CON_2020_MWH+CON_2021_MWH</f>
        <v>7913.9411739999923</v>
      </c>
      <c r="I10" s="1"/>
    </row>
    <row r="11" spans="1:11" s="16" customFormat="1" x14ac:dyDescent="0.2">
      <c r="E11" s="23"/>
      <c r="F11" s="14"/>
      <c r="G11" s="14"/>
      <c r="H11" s="14"/>
      <c r="I11" s="14"/>
    </row>
    <row r="12" spans="1:11" s="16" customFormat="1" ht="13.5" thickBot="1" x14ac:dyDescent="0.25">
      <c r="E12" s="23"/>
      <c r="F12" s="14"/>
      <c r="G12" s="14"/>
      <c r="H12" s="14"/>
      <c r="I12" s="14"/>
    </row>
    <row r="13" spans="1:11" ht="13.5" thickTop="1" x14ac:dyDescent="0.2">
      <c r="A13" s="65" t="s">
        <v>2</v>
      </c>
      <c r="B13" s="65"/>
      <c r="C13" s="65"/>
      <c r="D13" s="65"/>
      <c r="E13" s="65"/>
      <c r="F13" s="65"/>
      <c r="G13" s="65"/>
    </row>
    <row r="14" spans="1:11" ht="15" customHeight="1" x14ac:dyDescent="0.2">
      <c r="A14" s="24"/>
      <c r="C14" s="68" t="s">
        <v>33</v>
      </c>
      <c r="D14" s="68"/>
      <c r="F14" s="69" t="s">
        <v>34</v>
      </c>
      <c r="G14" s="69"/>
    </row>
    <row r="15" spans="1:11" ht="30.75" customHeight="1" x14ac:dyDescent="0.2">
      <c r="B15" s="25" t="s">
        <v>15</v>
      </c>
      <c r="C15" s="26" t="s">
        <v>6</v>
      </c>
      <c r="D15" s="26" t="s">
        <v>7</v>
      </c>
      <c r="F15" s="40" t="s">
        <v>6</v>
      </c>
      <c r="G15" s="40" t="s">
        <v>7</v>
      </c>
    </row>
    <row r="16" spans="1:11" ht="15" customHeight="1" x14ac:dyDescent="0.2">
      <c r="B16" s="2" t="s">
        <v>8</v>
      </c>
      <c r="C16" s="9">
        <v>2672.3706299999944</v>
      </c>
      <c r="D16" s="10">
        <v>546662</v>
      </c>
      <c r="F16" s="44"/>
      <c r="G16" s="45"/>
    </row>
    <row r="17" spans="1:7" ht="15" customHeight="1" x14ac:dyDescent="0.2">
      <c r="B17" s="2" t="s">
        <v>9</v>
      </c>
      <c r="C17" s="9">
        <v>2778.3236039999974</v>
      </c>
      <c r="D17" s="10">
        <v>151107</v>
      </c>
      <c r="F17" s="44"/>
      <c r="G17" s="45"/>
    </row>
    <row r="18" spans="1:7" ht="15" customHeight="1" x14ac:dyDescent="0.2">
      <c r="B18" s="2" t="s">
        <v>10</v>
      </c>
      <c r="C18" s="9">
        <v>314.10374000000002</v>
      </c>
      <c r="D18" s="10">
        <v>27715</v>
      </c>
      <c r="F18" s="44"/>
      <c r="G18" s="45"/>
    </row>
    <row r="19" spans="1:7" ht="15" customHeight="1" x14ac:dyDescent="0.2">
      <c r="B19" s="2" t="s">
        <v>11</v>
      </c>
      <c r="C19" s="9">
        <v>0</v>
      </c>
      <c r="D19" s="10">
        <v>929</v>
      </c>
      <c r="F19" s="44"/>
      <c r="G19" s="45"/>
    </row>
    <row r="20" spans="1:7" ht="15" customHeight="1" x14ac:dyDescent="0.2">
      <c r="B20" s="2" t="s">
        <v>13</v>
      </c>
      <c r="C20" s="9">
        <v>22.029199999999999</v>
      </c>
      <c r="D20" s="10">
        <v>511</v>
      </c>
      <c r="F20" s="44"/>
      <c r="G20" s="45"/>
    </row>
    <row r="21" spans="1:7" ht="15" customHeight="1" x14ac:dyDescent="0.2">
      <c r="B21" s="27" t="s">
        <v>14</v>
      </c>
      <c r="C21" s="9">
        <v>0</v>
      </c>
      <c r="D21" s="10"/>
      <c r="F21" s="44"/>
      <c r="G21" s="45"/>
    </row>
    <row r="22" spans="1:7" ht="15" customHeight="1" x14ac:dyDescent="0.2">
      <c r="B22" s="27" t="s">
        <v>4</v>
      </c>
      <c r="C22" s="11">
        <v>2127.114</v>
      </c>
      <c r="D22" s="10"/>
      <c r="F22" s="46"/>
      <c r="G22" s="45"/>
    </row>
    <row r="23" spans="1:7" ht="15" customHeight="1" x14ac:dyDescent="0.2">
      <c r="B23" s="12"/>
      <c r="C23" s="11"/>
      <c r="D23" s="10"/>
      <c r="F23" s="46"/>
      <c r="G23" s="45"/>
    </row>
    <row r="24" spans="1:7" ht="15" customHeight="1" x14ac:dyDescent="0.2">
      <c r="B24" s="12"/>
      <c r="C24" s="11"/>
      <c r="D24" s="10"/>
      <c r="F24" s="46"/>
      <c r="G24" s="45"/>
    </row>
    <row r="25" spans="1:7" ht="30.75" customHeight="1" x14ac:dyDescent="0.2">
      <c r="A25" s="66" t="s">
        <v>16</v>
      </c>
      <c r="B25" s="67"/>
      <c r="D25" s="28"/>
      <c r="F25" s="47"/>
      <c r="G25" s="48"/>
    </row>
    <row r="26" spans="1:7" ht="15" customHeight="1" x14ac:dyDescent="0.2">
      <c r="B26" s="13"/>
      <c r="C26" s="29"/>
      <c r="D26" s="10"/>
      <c r="F26" s="49"/>
      <c r="G26" s="45"/>
    </row>
    <row r="27" spans="1:7" ht="15" customHeight="1" x14ac:dyDescent="0.2">
      <c r="B27" s="13"/>
      <c r="C27" s="30"/>
      <c r="D27" s="10"/>
      <c r="F27" s="50"/>
      <c r="G27" s="45"/>
    </row>
    <row r="28" spans="1:7" ht="15" customHeight="1" x14ac:dyDescent="0.2">
      <c r="B28" s="31" t="s">
        <v>5</v>
      </c>
      <c r="C28" s="32">
        <f>SUM(C16:C24)</f>
        <v>7913.9411739999923</v>
      </c>
      <c r="D28" s="33">
        <f>SUM(D16:D27)</f>
        <v>726924</v>
      </c>
      <c r="F28" s="51">
        <f>SUM(F16:F24)</f>
        <v>0</v>
      </c>
      <c r="G28" s="52">
        <f>SUM(G16:G27)</f>
        <v>0</v>
      </c>
    </row>
    <row r="29" spans="1:7" ht="15" customHeight="1" x14ac:dyDescent="0.2">
      <c r="A29" s="34"/>
      <c r="B29" s="35"/>
      <c r="C29" s="36"/>
      <c r="D29" s="35"/>
      <c r="E29" s="36"/>
    </row>
    <row r="30" spans="1:7" s="16" customFormat="1" ht="15" customHeight="1" x14ac:dyDescent="0.2">
      <c r="A30" s="18" t="s">
        <v>3</v>
      </c>
      <c r="B30" s="64" t="str">
        <f>CON_Utility_Name</f>
        <v>PUD No 1 of Clallam County</v>
      </c>
      <c r="C30" s="64"/>
      <c r="D30" s="64"/>
      <c r="E30" s="64"/>
      <c r="F30" s="14"/>
      <c r="G30" s="14"/>
    </row>
    <row r="31" spans="1:7" s="16" customFormat="1" x14ac:dyDescent="0.2">
      <c r="A31" s="37" t="s">
        <v>12</v>
      </c>
      <c r="B31" s="60">
        <v>2020</v>
      </c>
      <c r="C31" s="60"/>
      <c r="D31" s="60"/>
      <c r="E31" s="60"/>
    </row>
    <row r="32" spans="1:7" s="16" customFormat="1" x14ac:dyDescent="0.2">
      <c r="A32" s="37"/>
      <c r="B32" s="38"/>
      <c r="C32" s="38"/>
      <c r="D32" s="38"/>
      <c r="E32" s="38"/>
    </row>
    <row r="33" spans="1:9" ht="28.7" customHeight="1" x14ac:dyDescent="0.2">
      <c r="A33" s="59" t="s">
        <v>25</v>
      </c>
      <c r="B33" s="59"/>
      <c r="C33" s="59"/>
      <c r="D33" s="59"/>
      <c r="E33" s="59"/>
      <c r="F33" s="59"/>
      <c r="G33" s="59"/>
      <c r="H33" s="59"/>
      <c r="I33" s="59"/>
    </row>
    <row r="34" spans="1:9" s="8" customFormat="1" ht="270.75" customHeight="1" x14ac:dyDescent="0.2">
      <c r="A34" s="61"/>
      <c r="B34" s="61"/>
      <c r="C34" s="61"/>
      <c r="D34" s="61"/>
      <c r="E34" s="61"/>
      <c r="F34" s="61"/>
      <c r="G34" s="61"/>
      <c r="H34" s="61"/>
      <c r="I34" s="61"/>
    </row>
    <row r="35" spans="1:9" s="8" customFormat="1" x14ac:dyDescent="0.2"/>
    <row r="36" spans="1:9" s="8" customFormat="1" x14ac:dyDescent="0.2"/>
    <row r="37" spans="1:9" s="8" customFormat="1" x14ac:dyDescent="0.2"/>
    <row r="38" spans="1:9" s="8" customFormat="1" x14ac:dyDescent="0.2"/>
    <row r="39" spans="1:9" s="8" customFormat="1" x14ac:dyDescent="0.2"/>
    <row r="40" spans="1:9" s="8" customFormat="1" x14ac:dyDescent="0.2"/>
    <row r="41" spans="1:9" s="8" customFormat="1" x14ac:dyDescent="0.2"/>
    <row r="42" spans="1:9" s="8" customFormat="1" x14ac:dyDescent="0.2"/>
    <row r="43" spans="1:9" s="8" customFormat="1" x14ac:dyDescent="0.2"/>
    <row r="44" spans="1:9" s="8" customFormat="1" x14ac:dyDescent="0.2"/>
    <row r="45" spans="1:9" s="8" customFormat="1" x14ac:dyDescent="0.2"/>
    <row r="46" spans="1:9" s="8" customFormat="1" x14ac:dyDescent="0.2"/>
    <row r="47" spans="1:9" s="8" customFormat="1" x14ac:dyDescent="0.2"/>
    <row r="48" spans="1:9" s="8" customFormat="1" x14ac:dyDescent="0.2"/>
    <row r="49" s="8" customFormat="1" x14ac:dyDescent="0.2"/>
    <row r="50" s="8" customFormat="1" x14ac:dyDescent="0.2"/>
    <row r="51" s="8" customFormat="1" x14ac:dyDescent="0.2"/>
    <row r="52" s="8" customFormat="1" x14ac:dyDescent="0.2"/>
    <row r="53" s="8" customFormat="1" x14ac:dyDescent="0.2"/>
  </sheetData>
  <mergeCells count="17">
    <mergeCell ref="A1:I1"/>
    <mergeCell ref="A2:I2"/>
    <mergeCell ref="B30:E30"/>
    <mergeCell ref="F13:G13"/>
    <mergeCell ref="A13:E13"/>
    <mergeCell ref="A25:B25"/>
    <mergeCell ref="C14:D14"/>
    <mergeCell ref="F14:G14"/>
    <mergeCell ref="B5:D5"/>
    <mergeCell ref="F5:I5"/>
    <mergeCell ref="B6:D6"/>
    <mergeCell ref="B7:D7"/>
    <mergeCell ref="B8:D8"/>
    <mergeCell ref="B9:D9"/>
    <mergeCell ref="A33:I33"/>
    <mergeCell ref="B31:E31"/>
    <mergeCell ref="A34:I34"/>
  </mergeCells>
  <dataValidations count="1">
    <dataValidation allowBlank="1" showInputMessage="1" showErrorMessage="1" promptTitle="Next Year" prompt="Achievement in 2021 will be included in the report submitted in 2021" sqref="F16:G28" xr:uid="{00000000-0002-0000-0100-000000000000}"/>
  </dataValidations>
  <hyperlinks>
    <hyperlink ref="B9" r:id="rId1" xr:uid="{B8350997-5194-4BBC-82E0-9C50A278C220}"/>
  </hyperlinks>
  <pageMargins left="0.7" right="0.7" top="0.75" bottom="0.75" header="0.3" footer="0.3"/>
  <pageSetup scale="97" fitToHeight="0" orientation="landscape" r:id="rId2"/>
  <rowBreaks count="1" manualBreakCount="1">
    <brk id="28" max="16383"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D2"/>
  <sheetViews>
    <sheetView topLeftCell="A16" workbookViewId="0">
      <selection activeCell="A3" sqref="A3"/>
    </sheetView>
  </sheetViews>
  <sheetFormatPr defaultRowHeight="15" x14ac:dyDescent="0.25"/>
  <cols>
    <col min="1" max="1" width="36.140625" bestFit="1" customWidth="1"/>
    <col min="3" max="3" width="10.5703125" customWidth="1"/>
    <col min="12" max="12" width="10.5703125" customWidth="1"/>
  </cols>
  <sheetData>
    <row r="1" spans="1:82" ht="162.75" x14ac:dyDescent="0.25">
      <c r="A1" s="39" t="s">
        <v>23</v>
      </c>
      <c r="B1" s="39" t="s">
        <v>36</v>
      </c>
      <c r="C1" s="39" t="s">
        <v>37</v>
      </c>
      <c r="D1" s="39" t="s">
        <v>38</v>
      </c>
      <c r="E1" s="39" t="s">
        <v>39</v>
      </c>
      <c r="F1" s="39" t="s">
        <v>40</v>
      </c>
      <c r="G1" s="39" t="s">
        <v>41</v>
      </c>
      <c r="H1" s="39" t="s">
        <v>42</v>
      </c>
      <c r="I1" s="39" t="s">
        <v>43</v>
      </c>
      <c r="J1" s="39" t="s">
        <v>44</v>
      </c>
      <c r="K1" s="39" t="s">
        <v>45</v>
      </c>
      <c r="L1" s="39" t="s">
        <v>46</v>
      </c>
      <c r="M1" s="39" t="s">
        <v>47</v>
      </c>
      <c r="N1" s="39" t="s">
        <v>48</v>
      </c>
      <c r="O1" s="39" t="s">
        <v>49</v>
      </c>
      <c r="P1" s="39" t="s">
        <v>50</v>
      </c>
      <c r="Q1" s="39" t="s">
        <v>51</v>
      </c>
      <c r="R1" s="39" t="s">
        <v>52</v>
      </c>
      <c r="S1" s="39" t="s">
        <v>53</v>
      </c>
      <c r="T1" s="39" t="s">
        <v>54</v>
      </c>
      <c r="U1" s="39" t="s">
        <v>55</v>
      </c>
      <c r="V1" s="39" t="s">
        <v>56</v>
      </c>
      <c r="W1" s="39" t="s">
        <v>57</v>
      </c>
      <c r="X1" s="39" t="s">
        <v>58</v>
      </c>
      <c r="Y1" s="39" t="s">
        <v>59</v>
      </c>
      <c r="Z1" s="39" t="s">
        <v>60</v>
      </c>
      <c r="AA1" s="39" t="s">
        <v>61</v>
      </c>
      <c r="AB1" s="39" t="s">
        <v>62</v>
      </c>
      <c r="AC1" s="39" t="s">
        <v>63</v>
      </c>
      <c r="AD1" s="39" t="s">
        <v>64</v>
      </c>
      <c r="AE1" s="39" t="s">
        <v>65</v>
      </c>
      <c r="AF1" s="39" t="s">
        <v>66</v>
      </c>
      <c r="AG1" s="39" t="s">
        <v>67</v>
      </c>
      <c r="AH1" s="39" t="s">
        <v>68</v>
      </c>
      <c r="AI1" s="39" t="s">
        <v>69</v>
      </c>
      <c r="AJ1" s="39" t="s">
        <v>70</v>
      </c>
      <c r="AK1" s="39" t="s">
        <v>71</v>
      </c>
      <c r="AL1" s="39" t="s">
        <v>72</v>
      </c>
      <c r="AM1" s="39" t="s">
        <v>73</v>
      </c>
      <c r="AN1" s="39" t="s">
        <v>74</v>
      </c>
      <c r="AO1" s="39" t="s">
        <v>75</v>
      </c>
      <c r="AP1" s="39" t="s">
        <v>76</v>
      </c>
      <c r="AQ1" s="39" t="s">
        <v>77</v>
      </c>
      <c r="AR1" s="39" t="s">
        <v>78</v>
      </c>
      <c r="AS1" s="39" t="s">
        <v>79</v>
      </c>
      <c r="AT1" s="39" t="s">
        <v>19</v>
      </c>
      <c r="AU1" s="39" t="s">
        <v>20</v>
      </c>
      <c r="AV1" s="39" t="s">
        <v>21</v>
      </c>
      <c r="AW1" s="39" t="s">
        <v>80</v>
      </c>
      <c r="AX1" s="39" t="s">
        <v>22</v>
      </c>
      <c r="AY1" s="39" t="s">
        <v>81</v>
      </c>
      <c r="AZ1" s="39" t="s">
        <v>23</v>
      </c>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row>
    <row r="2" spans="1:82" x14ac:dyDescent="0.25">
      <c r="A2" t="str">
        <f>CON_Utility_Name</f>
        <v>PUD No 1 of Clallam County</v>
      </c>
      <c r="B2">
        <f>+CON_2020_Agriculture_Expend</f>
        <v>929</v>
      </c>
      <c r="C2">
        <f>+CON_2020_Agriculture_MWH</f>
        <v>0</v>
      </c>
      <c r="D2">
        <f>+CON_2020_Commercial_Expend</f>
        <v>151107</v>
      </c>
      <c r="E2">
        <f>+CON_2020_Commercial_MWH</f>
        <v>2778.3236039999974</v>
      </c>
      <c r="F2">
        <f>+CON_2020_Distribution_Expend</f>
        <v>511</v>
      </c>
      <c r="G2">
        <f>+CON_2020_Distribution_MWH</f>
        <v>22.029199999999999</v>
      </c>
      <c r="H2">
        <f>+CON_2020_Expenditures</f>
        <v>726924</v>
      </c>
      <c r="I2">
        <f>+CON_2020_Industrial_Expend</f>
        <v>27715</v>
      </c>
      <c r="J2">
        <f>+CON_2020_Industrial_MWH</f>
        <v>314.10374000000002</v>
      </c>
      <c r="K2">
        <f>+CON_2020_MWH</f>
        <v>7913.9411739999923</v>
      </c>
      <c r="L2">
        <f>+CON_2020_NEEA_Expend</f>
        <v>0</v>
      </c>
      <c r="M2">
        <f>+CON_2020_NEEA_MWH</f>
        <v>2127.114</v>
      </c>
      <c r="N2">
        <f>+CON_2020_OtherSector1_Expend</f>
        <v>0</v>
      </c>
      <c r="O2">
        <f>+CON_2020_OtherSector1_MWH</f>
        <v>0</v>
      </c>
      <c r="P2">
        <f>+CON_2020_OtherSector2_Expend</f>
        <v>0</v>
      </c>
      <c r="Q2">
        <f>+CON_2020_OtherSector2_MWH</f>
        <v>0</v>
      </c>
      <c r="R2">
        <f>+CON_2020_Production_Expend</f>
        <v>0</v>
      </c>
      <c r="S2">
        <f>+CON_2020_Production_MWH</f>
        <v>0</v>
      </c>
      <c r="T2">
        <f>+CON_2020_Program1_Expend</f>
        <v>0</v>
      </c>
      <c r="U2">
        <f>+CON_2020_Program2_Expend</f>
        <v>0</v>
      </c>
      <c r="V2">
        <f>+CON_2020_Residential_Expend</f>
        <v>546662</v>
      </c>
      <c r="W2">
        <f>+CON_2020_Residential_MWH</f>
        <v>2672.3706299999944</v>
      </c>
      <c r="X2">
        <f>+CON_2021_Agriculture_Expend</f>
        <v>0</v>
      </c>
      <c r="Y2">
        <f>+CON_2021_Agriculture_MWH</f>
        <v>0</v>
      </c>
      <c r="Z2">
        <f>+CON_2021_Commercial_Expend</f>
        <v>0</v>
      </c>
      <c r="AA2">
        <f>+CON_2021_Commercial_MWH</f>
        <v>0</v>
      </c>
      <c r="AB2">
        <f>+CON_2021_Distribution_Expend</f>
        <v>0</v>
      </c>
      <c r="AC2">
        <f>+CON_2021_Distribution_MWH</f>
        <v>0</v>
      </c>
      <c r="AD2">
        <f>+CON_2021_Expenditures</f>
        <v>0</v>
      </c>
      <c r="AE2">
        <f>+CON_2021_Industrial_Expend</f>
        <v>0</v>
      </c>
      <c r="AF2">
        <f>+CON_2021_Industrial_MWH</f>
        <v>0</v>
      </c>
      <c r="AG2">
        <f>+CON_2021_MWH</f>
        <v>0</v>
      </c>
      <c r="AH2">
        <f>+CON_2021_NEEA_Expend</f>
        <v>0</v>
      </c>
      <c r="AI2">
        <f>+CON_2021_NEEA_MWH</f>
        <v>0</v>
      </c>
      <c r="AJ2">
        <f>+CON_2021_OtherSector1_Expend</f>
        <v>0</v>
      </c>
      <c r="AK2">
        <f>+CON_2021_OtherSector1_MWH</f>
        <v>0</v>
      </c>
      <c r="AL2">
        <f>+CON_2021_OtherSector2_Expend</f>
        <v>0</v>
      </c>
      <c r="AM2">
        <f>+CON_2021_OtherSector2_MWH</f>
        <v>0</v>
      </c>
      <c r="AN2">
        <f>+CON_2021_Production_Expend</f>
        <v>0</v>
      </c>
      <c r="AO2">
        <f>+CON_2021_Production_MWH</f>
        <v>0</v>
      </c>
      <c r="AP2">
        <f>+CON_2021_Program1_Expend</f>
        <v>0</v>
      </c>
      <c r="AQ2">
        <f>+CON_2021_Program2_Expend</f>
        <v>0</v>
      </c>
      <c r="AR2">
        <f>+CON_2021_Residential_Expend</f>
        <v>0</v>
      </c>
      <c r="AS2">
        <f>+CON_2021_Residential_MWH</f>
        <v>0</v>
      </c>
      <c r="AT2" t="str">
        <f>+CON_Contact_Name</f>
        <v xml:space="preserve">Sean Worthington / Finance </v>
      </c>
      <c r="AU2" t="str">
        <f>+CON_Email</f>
        <v>sworthington@clallampud.net</v>
      </c>
      <c r="AV2" t="str">
        <f>+CON_Phone</f>
        <v>360-565-3240</v>
      </c>
      <c r="AW2">
        <f>CON_Potential_2020_2029</f>
        <v>46165</v>
      </c>
      <c r="AX2">
        <f>+CON_Report_Date</f>
        <v>44342</v>
      </c>
      <c r="AY2">
        <f>+CON_Target_2020_2021</f>
        <v>6833</v>
      </c>
      <c r="AZ2" t="str">
        <f>+CON_Utility_Name</f>
        <v>PUD No 1 of Clallam County</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134EF7-F04D-4218-953F-7A835D8EE7C1}">
  <ds:schemaRefs>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00552A30-C61D-4F28-B87C-DA976C46E2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4EF345-C7A3-4312-A2DA-7A75ECC15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52</vt:i4>
      </vt:variant>
    </vt:vector>
  </HeadingPairs>
  <TitlesOfParts>
    <vt:vector size="55" baseType="lpstr">
      <vt:lpstr>Background</vt:lpstr>
      <vt:lpstr>Conservation Report</vt:lpstr>
      <vt:lpstr>Data</vt:lpstr>
      <vt:lpstr>CON_2020_Agriculture_Expend</vt:lpstr>
      <vt:lpstr>CON_2020_Agriculture_MWH</vt:lpstr>
      <vt:lpstr>CON_2020_Commercial_Expend</vt:lpstr>
      <vt:lpstr>CON_2020_Commercial_MWH</vt:lpstr>
      <vt:lpstr>CON_2020_Distribution_Expend</vt:lpstr>
      <vt:lpstr>CON_2020_Distribution_MWH</vt:lpstr>
      <vt:lpstr>CON_2020_Expenditures</vt:lpstr>
      <vt:lpstr>CON_2020_Industrial_Expend</vt:lpstr>
      <vt:lpstr>CON_2020_Industrial_MWH</vt:lpstr>
      <vt:lpstr>CON_2020_MWH</vt:lpstr>
      <vt:lpstr>CON_2020_NEEA_Expend</vt:lpstr>
      <vt:lpstr>CON_2020_NEEA_MWH</vt:lpstr>
      <vt:lpstr>CON_2020_OtherSector1_Expend</vt:lpstr>
      <vt:lpstr>CON_2020_OtherSector1_MWH</vt:lpstr>
      <vt:lpstr>CON_2020_OtherSector2_Expend</vt:lpstr>
      <vt:lpstr>CON_2020_OtherSector2_MWH</vt:lpstr>
      <vt:lpstr>CON_2020_Production_Expend</vt:lpstr>
      <vt:lpstr>CON_2020_Production_MWH</vt:lpstr>
      <vt:lpstr>CON_2020_Program1_Expend</vt:lpstr>
      <vt:lpstr>CON_2020_Program2_Expend</vt:lpstr>
      <vt:lpstr>CON_2020_Residential_Expend</vt:lpstr>
      <vt:lpstr>CON_2020_Residential_MWH</vt:lpstr>
      <vt:lpstr>CON_2021_Agriculture_Expend</vt:lpstr>
      <vt:lpstr>CON_2021_Agriculture_MWH</vt:lpstr>
      <vt:lpstr>CON_2021_Commercial_Expend</vt:lpstr>
      <vt:lpstr>CON_2021_Commercial_MWH</vt:lpstr>
      <vt:lpstr>CON_2021_Distribution_Expend</vt:lpstr>
      <vt:lpstr>CON_2021_Distribution_MWH</vt:lpstr>
      <vt:lpstr>CON_2021_Expenditures</vt:lpstr>
      <vt:lpstr>CON_2021_Industrial_Expend</vt:lpstr>
      <vt:lpstr>CON_2021_Industrial_MWH</vt:lpstr>
      <vt:lpstr>CON_2021_MWH</vt:lpstr>
      <vt:lpstr>CON_2021_NEEA_Expend</vt:lpstr>
      <vt:lpstr>CON_2021_NEEA_MWH</vt:lpstr>
      <vt:lpstr>CON_2021_OtherSector1_Expend</vt:lpstr>
      <vt:lpstr>CON_2021_OtherSector1_MWH</vt:lpstr>
      <vt:lpstr>CON_2021_OtherSector2_Expend</vt:lpstr>
      <vt:lpstr>CON_2021_OtherSector2_MWH</vt:lpstr>
      <vt:lpstr>CON_2021_Production_Expend</vt:lpstr>
      <vt:lpstr>CON_2021_Production_MWH</vt:lpstr>
      <vt:lpstr>CON_2021_Program1_Expend</vt:lpstr>
      <vt:lpstr>CON_2021_Program2_Expend</vt:lpstr>
      <vt:lpstr>CON_2021_Residential_Expend</vt:lpstr>
      <vt:lpstr>CON_2021_Residential_MWH</vt:lpstr>
      <vt:lpstr>CON_Contact_Name</vt:lpstr>
      <vt:lpstr>CON_Email</vt:lpstr>
      <vt:lpstr>CON_Phone</vt:lpstr>
      <vt:lpstr>CON_Potential_2020_2029</vt:lpstr>
      <vt:lpstr>CON_Report_Date</vt:lpstr>
      <vt:lpstr>CON_Target_2020_2021</vt:lpstr>
      <vt:lpstr>CON_Utility_Name</vt:lpstr>
      <vt:lpstr>'Conservation Report'!Print_Area</vt:lpstr>
    </vt:vector>
  </TitlesOfParts>
  <Company>CTED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2019 Report Workbook for Utilities</dc:title>
  <dc:creator>Glenn Blackmon</dc:creator>
  <cp:keywords/>
  <cp:lastModifiedBy>Mattias Jarvegren x263</cp:lastModifiedBy>
  <cp:lastPrinted>2019-04-03T22:15:51Z</cp:lastPrinted>
  <dcterms:created xsi:type="dcterms:W3CDTF">2012-03-20T21:01:26Z</dcterms:created>
  <dcterms:modified xsi:type="dcterms:W3CDTF">2021-05-26T19:11:45Z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ies>
</file>