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ustinS\Desktop\EIA 2021 Reports\"/>
    </mc:Choice>
  </mc:AlternateContent>
  <bookViews>
    <workbookView xWindow="-119" yWindow="-119" windowWidth="29038" windowHeight="15840" tabRatio="719" activeTab="1"/>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Report'!$A$1:$I$53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8" i="18" l="1"/>
  <c r="AZ2" i="19" l="1"/>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H10" i="18"/>
  <c r="K2" i="19" l="1"/>
</calcChain>
</file>

<file path=xl/sharedStrings.xml><?xml version="1.0" encoding="utf-8"?>
<sst xmlns="http://schemas.openxmlformats.org/spreadsheetml/2006/main" count="97" uniqueCount="91">
  <si>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</si>
  <si>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</si>
  <si>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</si>
  <si>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</si>
  <si>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</si>
  <si>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</si>
  <si>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</si>
  <si>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</si>
  <si>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</si>
  <si>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</si>
  <si>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</si>
  <si>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</si>
  <si>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</si>
  <si>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</si>
  <si>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</si>
  <si>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</si>
  <si>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</si>
  <si>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</si>
  <si>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</si>
  <si>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</si>
  <si>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</si>
  <si>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</si>
  <si>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</si>
  <si>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</si>
  <si>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</si>
  <si>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</si>
  <si>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</si>
  <si>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</si>
  <si>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</si>
  <si>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</si>
  <si>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</si>
  <si>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</si>
  <si>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</si>
  <si>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</si>
  <si>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</si>
  <si>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</si>
  <si>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</si>
  <si>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</si>
  <si>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</si>
  <si>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</si>
  <si>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</si>
  <si>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</si>
  <si>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</si>
  <si>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</si>
  <si>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</si>
  <si>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</si>
  <si>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</si>
  <si>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</si>
  <si>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</si>
  <si>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</si>
  <si>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</si>
  <si>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</si>
  <si>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</si>
  <si>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</si>
  <si>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</si>
  <si>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</si>
  <si>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</si>
  <si>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</si>
  <si>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</si>
  <si>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</si>
  <si>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</si>
  <si>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</si>
  <si>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</si>
  <si>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</si>
  <si>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</si>
  <si>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</si>
  <si>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</si>
  <si>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</si>
  <si>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</si>
  <si>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</si>
  <si>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</si>
  <si>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</si>
  <si>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</si>
  <si>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</si>
  <si>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</si>
  <si>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</si>
  <si>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</si>
  <si>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</si>
  <si>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</si>
  <si>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</si>
  <si>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</si>
  <si>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</si>
  <si>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</si>
  <si>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</si>
  <si>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</si>
  <si>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</si>
  <si>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</si>
  <si>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 xml:space="preserve">Peninsula Light Co. </t>
  </si>
  <si>
    <t>Sharon Silver</t>
  </si>
  <si>
    <t>253-857-1526</t>
  </si>
  <si>
    <t>sharons@penlight.org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</si>
</sst>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409]mmmm\ d\,\ yyyy;@"/>
    <numFmt numFmtId="167" formatCode="&quot;$&quot;#,##0"/>
  </numFmts>
  <fonts count="16"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3">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style="hair">
        <color indexed="64"/>
      </left>
      <right style="hair">
        <color indexed="64"/>
      </right>
      <top style="thin">
        <color indexed="64"/>
      </top>
      <bottom style="hair">
        <color indexed="64"/>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77">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20" xfId="1" applyNumberFormat="1" applyFont="1" applyFill="1" applyBorder="1" applyAlignment="1">
      <alignment horizontal="right"/>
    </xf>
    <xf numFmtId="165" fontId="5" fillId="6" borderId="12" xfId="1" applyNumberFormat="1" applyFont="1" applyFill="1" applyBorder="1" applyAlignment="1">
      <alignment horizontal="right"/>
    </xf>
    <xf numFmtId="165" fontId="5" fillId="5" borderId="21" xfId="1" applyNumberFormat="1" applyFont="1" applyFill="1" applyBorder="1"/>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6" borderId="22" xfId="0" applyFont="1" applyFill="1" applyBorder="1" applyAlignment="1" applyProtection="1">
      <alignment horizontal="left"/>
      <protection locked="0"/>
    </xf>
    <xf numFmtId="0" fontId="5" fillId="6" borderId="22" xfId="0" applyFont="1" applyFill="1" applyBorder="1" applyAlignment="1" applyProtection="1">
      <alignment horizontal="left"/>
      <protection locked="0"/>
    </xf>
    <xf numFmtId="0" fontId="6" fillId="2" borderId="18" xfId="0" applyFont="1" applyFill="1" applyBorder="1" applyAlignment="1">
      <alignment horizontal="center"/>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xf numFmtId="0" fontId="6" fillId="6" borderId="9" xfId="0" applyFont="1" applyFill="1" applyBorder="1" applyAlignment="1" applyProtection="1">
      <alignment horizontal="left"/>
      <protection locked="0"/>
    </xf>
    <xf numFmtId="0" fontId="5" fillId="6" borderId="9" xfId="0" applyFont="1" applyFill="1" applyBorder="1" applyAlignment="1" applyProtection="1">
      <alignment horizontal="left"/>
      <protection locked="0"/>
    </xf>
    <xf numFmtId="0" fontId="4" fillId="6" borderId="10" xfId="2"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19050</xdr:colOff>
      <xdr:row>9</xdr:row>
      <xdr:rowOff>0</xdr:rowOff>
    </xdr:from>
    <xdr:to>
      <xdr:col>0</xdr:col>
      <xdr:colOff>9001125</xdr:colOff>
      <xdr:row>37</xdr:row>
      <xdr:rowOff>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9050" y="1685925"/>
          <a:ext cx="8982075" cy="533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352425</xdr:rowOff>
    </xdr:from>
    <xdr:to>
      <xdr:col>9</xdr:col>
      <xdr:colOff>0</xdr:colOff>
      <xdr:row>52</xdr:row>
      <xdr:rowOff>66675</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6772275"/>
          <a:ext cx="8334375" cy="31527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a:solidFill>
                <a:schemeClr val="dk1"/>
              </a:solidFill>
              <a:effectLst/>
              <a:latin typeface="+mn-lt"/>
              <a:ea typeface="+mn-ea"/>
              <a:cs typeface="+mn-cs"/>
            </a:rPr>
            <a:t>For the compliance years 2020-2021, Peninsula Light Company (PLC) developed the biennial target based on a proportionate share of the BPA's conservation potential target,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by updating the Sixth Plan Target Calculator with the Seventh Plan savings potential, and the most recent EIA sales data. It also adjusted the regional target for non-utility savings such as those acquired through NEEA, and Momentum Savings along with adjustments for local differences between the PLC service area and the NWPCC Regional assumptions. </a:t>
          </a:r>
        </a:p>
        <a:p>
          <a:pPr eaLnBrk="1" fontAlgn="auto" latinLnBrk="0" hangingPunct="1"/>
          <a:endParaRPr lang="en-US">
            <a:effectLst/>
          </a:endParaRPr>
        </a:p>
        <a:p>
          <a:r>
            <a:rPr lang="en-US" sz="1100">
              <a:solidFill>
                <a:schemeClr val="dk1"/>
              </a:solidFill>
              <a:effectLst/>
              <a:latin typeface="+mn-lt"/>
              <a:ea typeface="+mn-ea"/>
              <a:cs typeface="+mn-cs"/>
            </a:rPr>
            <a:t>This methodology produced a ten-year potential for PLC of 2.68 aMW and a biennial target of 0.54 aMW. Therefore, PLC has identified its ten-year potential as 23,436 MWh and its 2020 - 2021 biennial target as 4,687 MWh.</a:t>
          </a:r>
        </a:p>
        <a:p>
          <a:endParaRPr lang="en-US">
            <a:effectLst/>
          </a:endParaRPr>
        </a:p>
        <a:p>
          <a:r>
            <a:rPr lang="en-US" sz="1100">
              <a:solidFill>
                <a:schemeClr val="dk1"/>
              </a:solidFill>
              <a:effectLst/>
              <a:latin typeface="+mn-lt"/>
              <a:ea typeface="+mn-ea"/>
              <a:cs typeface="+mn-cs"/>
            </a:rPr>
            <a:t>For compliance years 2020 - 2021, PLC held a public meeting on November </a:t>
          </a:r>
          <a:r>
            <a:rPr lang="en-US" sz="1100" b="0">
              <a:solidFill>
                <a:schemeClr val="dk1"/>
              </a:solidFill>
              <a:effectLst/>
              <a:latin typeface="+mn-lt"/>
              <a:ea typeface="+mn-ea"/>
              <a:cs typeface="+mn-cs"/>
            </a:rPr>
            <a:t>14</a:t>
          </a:r>
          <a:r>
            <a:rPr lang="en-US" sz="1100">
              <a:solidFill>
                <a:schemeClr val="dk1"/>
              </a:solidFill>
              <a:effectLst/>
              <a:latin typeface="+mn-lt"/>
              <a:ea typeface="+mn-ea"/>
              <a:cs typeface="+mn-cs"/>
            </a:rPr>
            <a:t>, 2019 to hear and consider staff proposals and public comment regarding the adoption and implementation of achievable conservation targets as required by RCW 19.285.040</a:t>
          </a:r>
          <a:r>
            <a:rPr lang="en-US" sz="1100" baseline="0">
              <a:solidFill>
                <a:schemeClr val="dk1"/>
              </a:solidFill>
              <a:effectLst/>
              <a:latin typeface="+mn-lt"/>
              <a:ea typeface="+mn-ea"/>
              <a:cs typeface="+mn-cs"/>
            </a:rPr>
            <a:t> and WAC 194.37-070. </a:t>
          </a:r>
          <a:r>
            <a:rPr lang="en-US" sz="1100">
              <a:solidFill>
                <a:schemeClr val="dk1"/>
              </a:solidFill>
              <a:effectLst/>
              <a:latin typeface="+mn-lt"/>
              <a:ea typeface="+mn-ea"/>
              <a:cs typeface="+mn-cs"/>
            </a:rPr>
            <a:t>PLC adopted its 2020 - 2021 targets by action of its Board of Directors via Resolution </a:t>
          </a:r>
          <a:r>
            <a:rPr lang="en-US" sz="1100" b="0">
              <a:solidFill>
                <a:schemeClr val="dk1"/>
              </a:solidFill>
              <a:effectLst/>
              <a:latin typeface="+mn-lt"/>
              <a:ea typeface="+mn-ea"/>
              <a:cs typeface="+mn-cs"/>
            </a:rPr>
            <a:t>2019-10</a:t>
          </a:r>
          <a:r>
            <a:rPr lang="en-US" sz="1100">
              <a:solidFill>
                <a:schemeClr val="dk1"/>
              </a:solidFill>
              <a:effectLst/>
              <a:latin typeface="+mn-lt"/>
              <a:ea typeface="+mn-ea"/>
              <a:cs typeface="+mn-cs"/>
            </a:rPr>
            <a:t> at its regular Board meeting held on November </a:t>
          </a:r>
          <a:r>
            <a:rPr lang="en-US" sz="1100" b="0">
              <a:solidFill>
                <a:schemeClr val="dk1"/>
              </a:solidFill>
              <a:effectLst/>
              <a:latin typeface="+mn-lt"/>
              <a:ea typeface="+mn-ea"/>
              <a:cs typeface="+mn-cs"/>
            </a:rPr>
            <a:t>14, </a:t>
          </a:r>
          <a:r>
            <a:rPr lang="en-US" sz="1100">
              <a:solidFill>
                <a:schemeClr val="dk1"/>
              </a:solidFill>
              <a:effectLst/>
              <a:latin typeface="+mn-lt"/>
              <a:ea typeface="+mn-ea"/>
              <a:cs typeface="+mn-cs"/>
            </a:rPr>
            <a:t>2019.</a:t>
          </a:r>
          <a:endParaRPr lang="en-US">
            <a:effectLst/>
          </a:endParaRPr>
        </a:p>
        <a:p>
          <a:pPr eaLnBrk="1" fontAlgn="auto" latinLnBrk="0" hangingPunct="1"/>
          <a:endParaRPr lang="en-US" sz="1100">
            <a:solidFill>
              <a:schemeClr val="dk1"/>
            </a:solidFill>
            <a:effectLst/>
            <a:latin typeface="+mn-lt"/>
            <a:ea typeface="+mn-ea"/>
            <a:cs typeface="+mn-cs"/>
          </a:endParaRPr>
        </a:p>
        <a:p>
          <a:pPr eaLnBrk="1" fontAlgn="auto" latinLnBrk="0" hangingPunct="1"/>
          <a:r>
            <a:rPr lang="en-US" sz="1100">
              <a:solidFill>
                <a:schemeClr val="dk1"/>
              </a:solidFill>
              <a:effectLst/>
              <a:latin typeface="+mn-lt"/>
              <a:ea typeface="+mn-ea"/>
              <a:cs typeface="+mn-cs"/>
            </a:rPr>
            <a:t>2018 - 2019 Rollover: PLC</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has available .104 aMW or 911 MWH of excess cost effective achievement above the 2018 - 2019 biennial target to meet up to 20% of the immediate subsequent two biennial targets. No rollover was included in the 2020 achievement totals.</a:t>
          </a:r>
        </a:p>
        <a:p>
          <a:pPr eaLnBrk="1" fontAlgn="auto" latinLnBrk="0" hangingPunct="1"/>
          <a:endParaRPr lang="en-US">
            <a:effectLst/>
          </a:endParaRPr>
        </a:p>
        <a:p>
          <a:r>
            <a:rPr lang="en-US" sz="1100" b="0" baseline="0">
              <a:solidFill>
                <a:schemeClr val="dk1"/>
              </a:solidFill>
              <a:effectLst/>
              <a:latin typeface="+mn-lt"/>
              <a:ea typeface="+mn-ea"/>
              <a:cs typeface="+mn-cs"/>
            </a:rPr>
            <a:t>The total 2020 achievement is .441 aMW or 3,866 MWh.</a:t>
          </a:r>
          <a:endParaRPr lang="en-US">
            <a:effectLst/>
          </a:endParaRPr>
        </a:p>
        <a:p>
          <a:endParaRPr lang="en-US" sz="11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harons@penlight.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topLeftCell="A4" workbookViewId="0">
      <selection activeCell="C18" sqref="C18"/>
    </sheetView>
  </sheetViews>
  <sheetFormatPr defaultRowHeight="14.85" x14ac:dyDescent="0.25"/>
  <cols>
    <col min="1" max="1" width="135.140625" customWidth="1"/>
    <col min="14" max="14" width="11.7109375" customWidth="1"/>
  </cols>
  <sheetData>
    <row r="1" spans="1:14" ht="18.600000000000001" x14ac:dyDescent="0.25">
      <c r="A1" s="5" t="s">
        <v>30</v>
      </c>
    </row>
    <row r="2" spans="1:14" x14ac:dyDescent="0.25">
      <c r="A2" s="53" t="s">
        <v>86</v>
      </c>
    </row>
    <row r="3" spans="1:14" x14ac:dyDescent="0.25">
      <c r="A3" s="5"/>
      <c r="N3" s="3"/>
    </row>
    <row r="4" spans="1:14" x14ac:dyDescent="0.25">
      <c r="A4" s="4" t="s">
        <v>35</v>
      </c>
    </row>
    <row r="5" spans="1:14" x14ac:dyDescent="0.25">
      <c r="A5" s="4" t="s">
        <v>24</v>
      </c>
    </row>
    <row r="6" spans="1:14" x14ac:dyDescent="0.25">
      <c r="A6" s="4" t="s">
        <v>31</v>
      </c>
    </row>
    <row r="8" spans="1:14" x14ac:dyDescent="0.25">
      <c r="A8" s="6" t="s">
        <v>26</v>
      </c>
    </row>
    <row r="9" spans="1:14" x14ac:dyDescent="0.25">
      <c r="A9" s="7" t="s">
        <v>27</v>
      </c>
    </row>
  </sheetData>
  <pageMargins left="0.7" right="0.7" top="0.75" bottom="0.75" header="0.3" footer="0.3"/>
  <pageSetup scale="9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3"/>
  <sheetViews>
    <sheetView tabSelected="1" zoomScaleNormal="100" workbookViewId="0">
      <selection activeCell="B32" sqref="B32"/>
    </sheetView>
  </sheetViews>
  <sheetFormatPr defaultColWidth="9.140625" defaultRowHeight="12.6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6384" width="9.140625" style="14"/>
  </cols>
  <sheetData>
    <row r="1" spans="1:11" ht="14.85" x14ac:dyDescent="0.2">
      <c r="A1" s="57" t="s">
        <v>26</v>
      </c>
      <c r="B1" s="57"/>
      <c r="C1" s="57"/>
      <c r="D1" s="57"/>
      <c r="E1" s="57"/>
      <c r="F1" s="57"/>
      <c r="G1" s="57"/>
      <c r="H1" s="57"/>
      <c r="I1" s="57"/>
    </row>
    <row r="2" spans="1:11" ht="14.85" x14ac:dyDescent="0.2">
      <c r="A2" s="58" t="s">
        <v>27</v>
      </c>
      <c r="B2" s="58"/>
      <c r="C2" s="58"/>
      <c r="D2" s="58"/>
      <c r="E2" s="58"/>
      <c r="F2" s="58"/>
      <c r="G2" s="58"/>
      <c r="H2" s="58"/>
      <c r="I2" s="58"/>
    </row>
    <row r="3" spans="1:11" s="16" customFormat="1" ht="19.3" x14ac:dyDescent="0.4">
      <c r="A3" s="15" t="s">
        <v>32</v>
      </c>
    </row>
    <row r="4" spans="1:11" ht="15.05" customHeight="1" thickBot="1" x14ac:dyDescent="0.25">
      <c r="A4" s="17"/>
    </row>
    <row r="5" spans="1:11" ht="14.3" customHeight="1" thickBot="1" x14ac:dyDescent="0.25">
      <c r="A5" s="20" t="s">
        <v>3</v>
      </c>
      <c r="B5" s="65" t="s">
        <v>87</v>
      </c>
      <c r="C5" s="66"/>
      <c r="D5" s="66"/>
      <c r="F5" s="67" t="s">
        <v>28</v>
      </c>
      <c r="G5" s="67"/>
      <c r="H5" s="67"/>
      <c r="I5" s="67"/>
      <c r="K5" s="19"/>
    </row>
    <row r="6" spans="1:11" ht="15.05" customHeight="1" x14ac:dyDescent="0.2">
      <c r="A6" s="20" t="s">
        <v>18</v>
      </c>
      <c r="B6" s="68">
        <v>44348</v>
      </c>
      <c r="C6" s="69"/>
      <c r="D6" s="69"/>
      <c r="E6" s="21"/>
      <c r="G6" s="1"/>
      <c r="H6" s="41" t="s">
        <v>82</v>
      </c>
      <c r="I6" s="1"/>
    </row>
    <row r="7" spans="1:11" ht="15.05" customHeight="1" x14ac:dyDescent="0.2">
      <c r="A7" s="22" t="s">
        <v>17</v>
      </c>
      <c r="B7" s="70" t="s">
        <v>88</v>
      </c>
      <c r="C7" s="71"/>
      <c r="D7" s="71"/>
      <c r="E7" s="16"/>
      <c r="G7" s="1"/>
      <c r="H7" s="42" t="s">
        <v>29</v>
      </c>
      <c r="I7" s="1"/>
    </row>
    <row r="8" spans="1:11" ht="15.05" customHeight="1" x14ac:dyDescent="0.2">
      <c r="A8" s="22" t="s">
        <v>0</v>
      </c>
      <c r="B8" s="71" t="s">
        <v>89</v>
      </c>
      <c r="C8" s="71"/>
      <c r="D8" s="71"/>
      <c r="E8" s="16"/>
      <c r="G8" s="22" t="s">
        <v>83</v>
      </c>
      <c r="H8" s="54">
        <v>23436</v>
      </c>
      <c r="I8" s="1"/>
    </row>
    <row r="9" spans="1:11" ht="15.05" customHeight="1" x14ac:dyDescent="0.2">
      <c r="A9" s="22" t="s">
        <v>1</v>
      </c>
      <c r="B9" s="72" t="s">
        <v>90</v>
      </c>
      <c r="C9" s="73"/>
      <c r="D9" s="73"/>
      <c r="E9" s="16"/>
      <c r="G9" s="43" t="s">
        <v>84</v>
      </c>
      <c r="H9" s="55">
        <v>4687</v>
      </c>
      <c r="I9" s="1"/>
    </row>
    <row r="10" spans="1:11" ht="15.05" customHeight="1" thickBot="1" x14ac:dyDescent="0.25">
      <c r="A10" s="22"/>
      <c r="B10" s="22"/>
      <c r="C10" s="22"/>
      <c r="D10" s="22"/>
      <c r="E10" s="16"/>
      <c r="G10" s="43" t="s">
        <v>85</v>
      </c>
      <c r="H10" s="56">
        <f>CON_2020_MWH+CON_2021_MWH</f>
        <v>3866</v>
      </c>
      <c r="I10" s="1"/>
    </row>
    <row r="11" spans="1:11" s="16" customFormat="1" x14ac:dyDescent="0.2">
      <c r="E11" s="23"/>
      <c r="F11" s="14"/>
      <c r="G11" s="14"/>
      <c r="H11" s="14"/>
      <c r="I11" s="14"/>
    </row>
    <row r="12" spans="1:11" s="16" customFormat="1" ht="13.4" thickBot="1" x14ac:dyDescent="0.25">
      <c r="E12" s="23"/>
      <c r="F12" s="14"/>
      <c r="G12" s="14"/>
      <c r="H12" s="14"/>
      <c r="I12" s="14"/>
    </row>
    <row r="13" spans="1:11" ht="13.4" thickTop="1" x14ac:dyDescent="0.2">
      <c r="A13" s="60" t="s">
        <v>2</v>
      </c>
      <c r="B13" s="60"/>
      <c r="C13" s="60"/>
      <c r="D13" s="60"/>
      <c r="E13" s="60"/>
      <c r="F13" s="60"/>
      <c r="G13" s="60"/>
    </row>
    <row r="14" spans="1:11" ht="15.05" customHeight="1" x14ac:dyDescent="0.2">
      <c r="A14" s="24"/>
      <c r="C14" s="63" t="s">
        <v>33</v>
      </c>
      <c r="D14" s="63"/>
      <c r="F14" s="64" t="s">
        <v>34</v>
      </c>
      <c r="G14" s="64"/>
    </row>
    <row r="15" spans="1:11" ht="30.8" customHeight="1" x14ac:dyDescent="0.2">
      <c r="B15" s="25" t="s">
        <v>15</v>
      </c>
      <c r="C15" s="26" t="s">
        <v>6</v>
      </c>
      <c r="D15" s="26" t="s">
        <v>7</v>
      </c>
      <c r="F15" s="40" t="s">
        <v>6</v>
      </c>
      <c r="G15" s="40" t="s">
        <v>7</v>
      </c>
    </row>
    <row r="16" spans="1:11" ht="15.05" customHeight="1" x14ac:dyDescent="0.2">
      <c r="B16" s="2" t="s">
        <v>8</v>
      </c>
      <c r="C16" s="9">
        <v>1462</v>
      </c>
      <c r="D16" s="10">
        <v>283281</v>
      </c>
      <c r="F16" s="44"/>
      <c r="G16" s="45"/>
    </row>
    <row r="17" spans="1:7" ht="15.05" customHeight="1" x14ac:dyDescent="0.2">
      <c r="B17" s="2" t="s">
        <v>9</v>
      </c>
      <c r="C17" s="9">
        <v>459</v>
      </c>
      <c r="D17" s="10">
        <v>53053</v>
      </c>
      <c r="F17" s="44"/>
      <c r="G17" s="45"/>
    </row>
    <row r="18" spans="1:7" ht="15.05" customHeight="1" x14ac:dyDescent="0.2">
      <c r="B18" s="2" t="s">
        <v>10</v>
      </c>
      <c r="C18" s="9"/>
      <c r="D18" s="10"/>
      <c r="F18" s="44"/>
      <c r="G18" s="45"/>
    </row>
    <row r="19" spans="1:7" ht="15.05" customHeight="1" x14ac:dyDescent="0.2">
      <c r="B19" s="2" t="s">
        <v>11</v>
      </c>
      <c r="C19" s="9"/>
      <c r="D19" s="10"/>
      <c r="F19" s="44"/>
      <c r="G19" s="45"/>
    </row>
    <row r="20" spans="1:7" ht="15.05" customHeight="1" x14ac:dyDescent="0.2">
      <c r="B20" s="2" t="s">
        <v>13</v>
      </c>
      <c r="C20" s="9"/>
      <c r="D20" s="10"/>
      <c r="F20" s="44"/>
      <c r="G20" s="45"/>
    </row>
    <row r="21" spans="1:7" ht="15.05" customHeight="1" x14ac:dyDescent="0.2">
      <c r="B21" s="27" t="s">
        <v>14</v>
      </c>
      <c r="C21" s="9"/>
      <c r="D21" s="10"/>
      <c r="F21" s="44"/>
      <c r="G21" s="45"/>
    </row>
    <row r="22" spans="1:7" ht="15.05" customHeight="1" x14ac:dyDescent="0.2">
      <c r="B22" s="27" t="s">
        <v>4</v>
      </c>
      <c r="C22" s="11">
        <v>1945</v>
      </c>
      <c r="D22" s="10"/>
      <c r="F22" s="46"/>
      <c r="G22" s="45"/>
    </row>
    <row r="23" spans="1:7" ht="15.05" customHeight="1" x14ac:dyDescent="0.2">
      <c r="B23" s="12"/>
      <c r="C23" s="11"/>
      <c r="D23" s="10"/>
      <c r="F23" s="46"/>
      <c r="G23" s="45"/>
    </row>
    <row r="24" spans="1:7" ht="15.05" customHeight="1" x14ac:dyDescent="0.2">
      <c r="B24" s="12"/>
      <c r="C24" s="11"/>
      <c r="D24" s="10"/>
      <c r="F24" s="46"/>
      <c r="G24" s="45"/>
    </row>
    <row r="25" spans="1:7" ht="30.8" customHeight="1" x14ac:dyDescent="0.2">
      <c r="A25" s="61" t="s">
        <v>16</v>
      </c>
      <c r="B25" s="62"/>
      <c r="D25" s="28"/>
      <c r="F25" s="47"/>
      <c r="G25" s="48"/>
    </row>
    <row r="26" spans="1:7" ht="15.05" customHeight="1" x14ac:dyDescent="0.2">
      <c r="B26" s="13"/>
      <c r="C26" s="29"/>
      <c r="D26" s="10">
        <v>223906</v>
      </c>
      <c r="F26" s="49"/>
      <c r="G26" s="45"/>
    </row>
    <row r="27" spans="1:7" ht="15.05" customHeight="1" x14ac:dyDescent="0.2">
      <c r="B27" s="13"/>
      <c r="C27" s="30"/>
      <c r="D27" s="10"/>
      <c r="F27" s="50"/>
      <c r="G27" s="45"/>
    </row>
    <row r="28" spans="1:7" ht="15.05" customHeight="1" x14ac:dyDescent="0.2">
      <c r="B28" s="31" t="s">
        <v>5</v>
      </c>
      <c r="C28" s="32">
        <f>SUM(C16:C24)</f>
        <v>3866</v>
      </c>
      <c r="D28" s="33">
        <f>SUM(D16:D27)</f>
        <v>560240</v>
      </c>
      <c r="F28" s="51">
        <f>SUM(F16:F24)</f>
        <v>0</v>
      </c>
      <c r="G28" s="52">
        <f>SUM(G16:G27)</f>
        <v>0</v>
      </c>
    </row>
    <row r="29" spans="1:7" ht="15.05" customHeight="1" x14ac:dyDescent="0.2">
      <c r="A29" s="34"/>
      <c r="B29" s="35"/>
      <c r="C29" s="36"/>
      <c r="D29" s="35"/>
      <c r="E29" s="36"/>
    </row>
    <row r="30" spans="1:7" s="16" customFormat="1" ht="15.05" customHeight="1" x14ac:dyDescent="0.2">
      <c r="A30" s="18" t="s">
        <v>3</v>
      </c>
      <c r="B30" s="59" t="str">
        <f>CON_Utility_Name</f>
        <v xml:space="preserve">Peninsula Light Co. </v>
      </c>
      <c r="C30" s="59"/>
      <c r="D30" s="59"/>
      <c r="E30" s="59"/>
      <c r="F30" s="14"/>
      <c r="G30" s="14"/>
    </row>
    <row r="31" spans="1:7" s="16" customFormat="1" x14ac:dyDescent="0.2">
      <c r="A31" s="37" t="s">
        <v>12</v>
      </c>
      <c r="B31" s="75">
        <v>2021</v>
      </c>
      <c r="C31" s="75"/>
      <c r="D31" s="75"/>
      <c r="E31" s="75"/>
    </row>
    <row r="32" spans="1:7" s="16" customFormat="1" x14ac:dyDescent="0.2">
      <c r="A32" s="37"/>
      <c r="B32" s="38"/>
      <c r="C32" s="38"/>
      <c r="D32" s="38"/>
      <c r="E32" s="38"/>
    </row>
    <row r="33" spans="1:9" ht="28.8" customHeight="1" x14ac:dyDescent="0.2">
      <c r="A33" s="74" t="s">
        <v>25</v>
      </c>
      <c r="B33" s="74"/>
      <c r="C33" s="74"/>
      <c r="D33" s="74"/>
      <c r="E33" s="74"/>
      <c r="F33" s="74"/>
      <c r="G33" s="74"/>
      <c r="H33" s="74"/>
      <c r="I33" s="74"/>
    </row>
    <row r="34" spans="1:9" s="8" customFormat="1" x14ac:dyDescent="0.2">
      <c r="A34" s="76"/>
      <c r="B34" s="76"/>
      <c r="C34" s="76"/>
      <c r="D34" s="76"/>
      <c r="E34" s="76"/>
      <c r="F34" s="76"/>
      <c r="G34" s="76"/>
      <c r="H34" s="76"/>
      <c r="I34" s="76"/>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A33:I33"/>
    <mergeCell ref="B31:E31"/>
    <mergeCell ref="A34:I34"/>
    <mergeCell ref="A1:I1"/>
    <mergeCell ref="A2:I2"/>
    <mergeCell ref="B30:E30"/>
    <mergeCell ref="F13:G13"/>
    <mergeCell ref="A13:E13"/>
    <mergeCell ref="A25:B25"/>
    <mergeCell ref="C14:D14"/>
    <mergeCell ref="F14:G14"/>
    <mergeCell ref="B5:D5"/>
    <mergeCell ref="F5:I5"/>
    <mergeCell ref="B6:D6"/>
    <mergeCell ref="B7:D7"/>
    <mergeCell ref="B8:D8"/>
    <mergeCell ref="B9:D9"/>
  </mergeCells>
  <dataValidations count="1">
    <dataValidation allowBlank="1" showInputMessage="1" showErrorMessage="1" promptTitle="Next Year" prompt="Achievement in 2021 will be included in the report submitted in 2021" sqref="F16:G28"/>
  </dataValidations>
  <hyperlinks>
    <hyperlink ref="B9" r:id="rId1"/>
  </hyperlinks>
  <pageMargins left="0.7" right="0.7" top="0.75" bottom="0.75" header="0.3" footer="0.3"/>
  <pageSetup scale="98" fitToHeight="0" orientation="landscape" r:id="rId2"/>
  <rowBreaks count="1" manualBreakCount="1">
    <brk id="28"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
  <sheetViews>
    <sheetView workbookViewId="0">
      <selection activeCell="A2" sqref="A2:AY2"/>
    </sheetView>
  </sheetViews>
  <sheetFormatPr defaultRowHeight="14.85" x14ac:dyDescent="0.25"/>
  <cols>
    <col min="1" max="1" width="36.140625" bestFit="1" customWidth="1"/>
    <col min="3" max="3" width="10.5703125" customWidth="1"/>
    <col min="12" max="12" width="10.5703125" customWidth="1"/>
  </cols>
  <sheetData>
    <row r="1" spans="1:82" ht="161.1"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 xml:space="preserve">Peninsula Light Co. </v>
      </c>
      <c r="B2">
        <f>+CON_2020_Agriculture_Expend</f>
        <v>0</v>
      </c>
      <c r="C2">
        <f>+CON_2020_Agriculture_MWH</f>
        <v>0</v>
      </c>
      <c r="D2">
        <f>+CON_2020_Commercial_Expend</f>
        <v>53053</v>
      </c>
      <c r="E2">
        <f>+CON_2020_Commercial_MWH</f>
        <v>459</v>
      </c>
      <c r="F2">
        <f>+CON_2020_Distribution_Expend</f>
        <v>0</v>
      </c>
      <c r="G2">
        <f>+CON_2020_Distribution_MWH</f>
        <v>0</v>
      </c>
      <c r="H2">
        <f>+CON_2020_Expenditures</f>
        <v>560240</v>
      </c>
      <c r="I2">
        <f>+CON_2020_Industrial_Expend</f>
        <v>0</v>
      </c>
      <c r="J2">
        <f>+CON_2020_Industrial_MWH</f>
        <v>0</v>
      </c>
      <c r="K2">
        <f>+CON_2020_MWH</f>
        <v>3866</v>
      </c>
      <c r="L2">
        <f>+CON_2020_NEEA_Expend</f>
        <v>0</v>
      </c>
      <c r="M2">
        <f>+CON_2020_NEEA_MWH</f>
        <v>1945</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223906</v>
      </c>
      <c r="U2">
        <f>+CON_2020_Program2_Expend</f>
        <v>0</v>
      </c>
      <c r="V2">
        <f>+CON_2020_Residential_Expend</f>
        <v>283281</v>
      </c>
      <c r="W2">
        <f>+CON_2020_Residential_MWH</f>
        <v>1462</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Sharon Silver</v>
      </c>
      <c r="AU2" t="str">
        <f>+CON_Email</f>
        <v>sharons@penlight.org</v>
      </c>
      <c r="AV2" t="str">
        <f>+CON_Phone</f>
        <v>253-857-1526</v>
      </c>
      <c r="AW2">
        <f>CON_Potential_2020_2029</f>
        <v>23436</v>
      </c>
      <c r="AX2">
        <f>+CON_Report_Date</f>
        <v>44348</v>
      </c>
      <c r="AY2">
        <f>+CON_Target_2020_2021</f>
        <v>4687</v>
      </c>
      <c r="AZ2" t="str">
        <f>+CON_Utility_Name</f>
        <v xml:space="preserve">Peninsula Light Co. </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134EF7-F04D-4218-953F-7A835D8EE7C1}">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3.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Scharff, Austin (COM)</cp:lastModifiedBy>
  <cp:lastPrinted>2021-05-14T16:17:49Z</cp:lastPrinted>
  <dcterms:created xsi:type="dcterms:W3CDTF">2012-03-20T21:01:26Z</dcterms:created>
  <dcterms:modified xsi:type="dcterms:W3CDTF">2021-07-30T00:05:23Z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