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ustinS\Desktop\EIA 2021 Reports\"/>
    </mc:Choice>
  </mc:AlternateContent>
  <bookViews>
    <workbookView xWindow="-119" yWindow="-119" windowWidth="29038" windowHeight="15840" tabRatio="719" activeTab="1"/>
  </bookViews>
  <sheets>
    <sheet name="Background" sheetId="21" r:id="rId1"/>
    <sheet name="Conservation Report" sheetId="18" r:id="rId2"/>
    <sheet name="Data" sheetId="19" state="hidden" r:id="rId3"/>
  </sheets>
  <definedNames>
    <definedName name="CON_2020_Agriculture_Expend">'Conservation Report'!$D$19</definedName>
    <definedName name="CON_2020_Agriculture_MWH">'Conservation Report'!$C$19</definedName>
    <definedName name="CON_2020_Commercial_Expend">'Conservation Report'!$D$17</definedName>
    <definedName name="CON_2020_Commercial_MWH">'Conservation Report'!$C$17</definedName>
    <definedName name="CON_2020_Distribution_Expend">'Conservation Report'!$D$20</definedName>
    <definedName name="CON_2020_Distribution_MWH">'Conservation Report'!$C$20</definedName>
    <definedName name="CON_2020_Expenditures">'Conservation Report'!$D$28</definedName>
    <definedName name="CON_2020_Industrial_Expend">'Conservation Report'!$D$18</definedName>
    <definedName name="CON_2020_Industrial_MWH">'Conservation Report'!$C$18</definedName>
    <definedName name="CON_2020_MWH">'Conservation Report'!$C$28</definedName>
    <definedName name="CON_2020_NEEA_Expend">'Conservation Report'!$D$22</definedName>
    <definedName name="CON_2020_NEEA_MWH">'Conservation Report'!$C$22</definedName>
    <definedName name="CON_2020_OtherSector1_Expend">'Conservation Report'!$D$23</definedName>
    <definedName name="CON_2020_OtherSector1_MWH">'Conservation Report'!$C$23</definedName>
    <definedName name="CON_2020_OtherSector2_Expend">'Conservation Report'!$D$24</definedName>
    <definedName name="CON_2020_OtherSector2_MWH">'Conservation Report'!$C$24</definedName>
    <definedName name="CON_2020_Production_Expend">'Conservation Report'!$D$21</definedName>
    <definedName name="CON_2020_Production_MWH">'Conservation Report'!$C$21</definedName>
    <definedName name="CON_2020_Program1_Expend">'Conservation Report'!$D$26</definedName>
    <definedName name="CON_2020_Program2_Expend">'Conservation Report'!$D$27</definedName>
    <definedName name="CON_2020_Residential_Expend">'Conservation Report'!$D$16</definedName>
    <definedName name="CON_2020_Residential_MWH">'Conservation Report'!$C$16</definedName>
    <definedName name="CON_2021_Agriculture_Expend">'Conservation Report'!$G$19</definedName>
    <definedName name="CON_2021_Agriculture_MWH">'Conservation Report'!$F$19</definedName>
    <definedName name="CON_2021_Commercial_Expend">'Conservation Report'!$G$17</definedName>
    <definedName name="CON_2021_Commercial_MWH">'Conservation Report'!$F$17</definedName>
    <definedName name="CON_2021_Distribution_Expend">'Conservation Report'!$G$20</definedName>
    <definedName name="CON_2021_Distribution_MWH">'Conservation Report'!$F$20</definedName>
    <definedName name="CON_2021_Expenditures">'Conservation Report'!$G$28</definedName>
    <definedName name="CON_2021_Industrial_Expend">'Conservation Report'!$G$18</definedName>
    <definedName name="CON_2021_Industrial_MWH">'Conservation Report'!$F$18</definedName>
    <definedName name="CON_2021_MWH">'Conservation Report'!$F$28</definedName>
    <definedName name="CON_2021_NEEA_Expend">'Conservation Report'!$G$22</definedName>
    <definedName name="CON_2021_NEEA_MWH">'Conservation Report'!$F$22</definedName>
    <definedName name="CON_2021_OtherSector1_Expend">'Conservation Report'!$G$23</definedName>
    <definedName name="CON_2021_OtherSector1_MWH">'Conservation Report'!$F$23</definedName>
    <definedName name="CON_2021_OtherSector2_Expend">'Conservation Report'!$G$24</definedName>
    <definedName name="CON_2021_OtherSector2_MWH">'Conservation Report'!$F$24</definedName>
    <definedName name="CON_2021_Production_Expend">'Conservation Report'!$G$21</definedName>
    <definedName name="CON_2021_Production_MWH">'Conservation Report'!$F$21</definedName>
    <definedName name="CON_2021_Program1_Expend">'Conservation Report'!$G$26</definedName>
    <definedName name="CON_2021_Program2_Expend">'Conservation Report'!$G$27</definedName>
    <definedName name="CON_2021_Residential_Expend">'Conservation Report'!$G$16</definedName>
    <definedName name="CON_2021_Residential_MWH">'Conservation Report'!$F$16</definedName>
    <definedName name="CON_Contact_Name">'Conservation Report'!$B$7</definedName>
    <definedName name="CON_Email">'Conservation Report'!$B$9</definedName>
    <definedName name="CON_Phone">'Conservation Report'!$B$8</definedName>
    <definedName name="CON_Potential_2020_2029">'Conservation Report'!$H$8</definedName>
    <definedName name="CON_Report_Date">'Conservation Report'!$B$6</definedName>
    <definedName name="CON_Target_2020_2021">'Conservation Report'!$H$9</definedName>
    <definedName name="CON_Utility_Name">'Conservation Report'!$B$5</definedName>
    <definedName name="_xlnm.Print_Area" localSheetId="1">'Conservation Report'!$A$3:$I$34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Z2" i="19" l="1"/>
  <c r="AY2" i="19" l="1"/>
  <c r="AW2" i="19" l="1"/>
  <c r="A2" i="19" l="1"/>
  <c r="AS2" i="19" l="1"/>
  <c r="W2" i="19"/>
  <c r="E2" i="19"/>
  <c r="AX2" i="19" l="1"/>
  <c r="AV2" i="19"/>
  <c r="AU2" i="19"/>
  <c r="AT2" i="19"/>
  <c r="AR2" i="19"/>
  <c r="AQ2" i="19"/>
  <c r="AP2" i="19"/>
  <c r="AO2" i="19"/>
  <c r="AN2" i="19"/>
  <c r="AM2" i="19"/>
  <c r="AL2" i="19"/>
  <c r="AK2" i="19"/>
  <c r="AJ2" i="19"/>
  <c r="AI2" i="19"/>
  <c r="AH2" i="19"/>
  <c r="AF2" i="19"/>
  <c r="AE2" i="19"/>
  <c r="AC2" i="19"/>
  <c r="AB2" i="19"/>
  <c r="AA2" i="19"/>
  <c r="Z2" i="19"/>
  <c r="Y2" i="19"/>
  <c r="X2" i="19"/>
  <c r="V2" i="19"/>
  <c r="U2" i="19"/>
  <c r="T2" i="19"/>
  <c r="S2" i="19"/>
  <c r="R2" i="19"/>
  <c r="Q2" i="19"/>
  <c r="P2" i="19"/>
  <c r="O2" i="19"/>
  <c r="N2" i="19"/>
  <c r="M2" i="19"/>
  <c r="L2" i="19"/>
  <c r="J2" i="19"/>
  <c r="I2" i="19"/>
  <c r="G2" i="19"/>
  <c r="F2" i="19"/>
  <c r="D2" i="19"/>
  <c r="C2" i="19"/>
  <c r="B2" i="19"/>
  <c r="G28" i="18" l="1"/>
  <c r="AD2" i="19" s="1"/>
  <c r="F28" i="18"/>
  <c r="AG2" i="19" s="1"/>
  <c r="B30" i="18" l="1"/>
  <c r="D28" i="18" l="1"/>
  <c r="H2" i="19" s="1"/>
  <c r="C28" i="18"/>
  <c r="H10" i="18" s="1"/>
  <c r="K2" i="19" l="1"/>
</calcChain>
</file>

<file path=xl/sharedStrings.xml><?xml version="1.0" encoding="utf-8"?>
<sst xmlns="http://schemas.openxmlformats.org/spreadsheetml/2006/main" count="98" uniqueCount="92">
  <si>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</si>
  <si>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</si>
  <si>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</si>
  <si>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</si>
  <si>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</si>
  <si>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</si>
  <si>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</si>
  <si>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</si>
  <si>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</si>
  <si>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</si>
  <si>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</si>
  <si>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</si>
  <si>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</si>
  <si>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 xml:space="preserve"> Distribution Efficiency</t>
  </si>
  <si>
    <t xml:space="preserve"> Production Efficiency</t>
  </si>
  <si>
    <t>Conservation by Sector</t>
  </si>
  <si>
    <r>
      <t xml:space="preserve">Conservation expenditures </t>
    </r>
    <r>
      <rPr>
        <i/>
        <sz val="10"/>
        <color theme="1"/>
        <rFont val="Arial"/>
        <family val="2"/>
      </rPr>
      <t xml:space="preserve">NOT </t>
    </r>
    <r>
      <rPr>
        <sz val="10"/>
        <color theme="1"/>
        <rFont val="Arial"/>
        <family val="2"/>
      </rPr>
      <t>included in sector expenditures</t>
    </r>
  </si>
  <si>
    <t>Contact Name/Dept</t>
  </si>
  <si>
    <t>Report Date</t>
  </si>
  <si>
    <t>CON_Contact_Name</t>
  </si>
  <si>
    <t>CON_Email</t>
  </si>
  <si>
    <t>CON_Phone</t>
  </si>
  <si>
    <t>CON_Report_Date</t>
  </si>
  <si>
    <t>CON_Utility_Name</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</si>
  <si>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</si>
  <si>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Notes, including a brief description of the methodology used to establish the utility's ten-year potential and biennial target to capture cost-effective conservation:</t>
  </si>
  <si>
    <t>Enter information in green-shaded fields.</t>
  </si>
  <si>
    <t>Do not modify blue-shaded fields.</t>
  </si>
  <si>
    <t>Summary of Achievement and Targets (MWh)</t>
  </si>
  <si>
    <t>Biennial</t>
  </si>
  <si>
    <r>
      <t xml:space="preserve">Energy Independence Act (I-937) </t>
    </r>
    <r>
      <rPr>
        <sz val="11"/>
        <color rgb="FF000000"/>
        <rFont val="Arial Black"/>
        <family val="2"/>
      </rPr>
      <t>Conservation Report Workbook</t>
    </r>
  </si>
  <si>
    <r>
      <t>Questions:</t>
    </r>
    <r>
      <rPr>
        <sz val="11"/>
        <color rgb="FF000000"/>
        <rFont val="Arial"/>
        <family val="2"/>
      </rPr>
      <t xml:space="preserve"> Glenn Blackmon, State Energy Office, (360) 339-5619, </t>
    </r>
    <r>
      <rPr>
        <b/>
        <sz val="11"/>
        <color theme="3"/>
        <rFont val="Arial"/>
        <family val="2"/>
      </rPr>
      <t>glenn.blackmon@commerce.wa.gov</t>
    </r>
  </si>
  <si>
    <r>
      <rPr>
        <sz val="12"/>
        <color theme="1"/>
        <rFont val="Arial"/>
        <family val="2"/>
      </rPr>
      <t xml:space="preserve">Energy Independence Act (I-937) </t>
    </r>
    <r>
      <rPr>
        <sz val="12"/>
        <color theme="1"/>
        <rFont val="Arial Black"/>
        <family val="2"/>
      </rPr>
      <t>Conservation Report 2020-2021</t>
    </r>
  </si>
  <si>
    <t>2020 Achievement</t>
  </si>
  <si>
    <t>2021 Achievement</t>
  </si>
  <si>
    <r>
      <t>Deadline:</t>
    </r>
    <r>
      <rPr>
        <sz val="11"/>
        <color rgb="FF000000"/>
        <rFont val="Arial"/>
        <family val="2"/>
      </rPr>
      <t xml:space="preserve"> June 1, 2021</t>
    </r>
  </si>
  <si>
    <t>CON_2020_Agriculture_Expend</t>
  </si>
  <si>
    <t>CON_2020_Agriculture_MWH</t>
  </si>
  <si>
    <t>CON_2020_Commercial_Expend</t>
  </si>
  <si>
    <t>CON_2020_Commercial_MWH</t>
  </si>
  <si>
    <t>CON_2020_Distribution_Expend</t>
  </si>
  <si>
    <t>CON_2020_Distribution_MWH</t>
  </si>
  <si>
    <t>CON_2020_Expenditures</t>
  </si>
  <si>
    <t>CON_2020_Industrial_Expend</t>
  </si>
  <si>
    <t>CON_2020_Industrial_MWH</t>
  </si>
  <si>
    <t>CON_2020_MWH</t>
  </si>
  <si>
    <t>CON_2020_NEEA_Expend</t>
  </si>
  <si>
    <t>CON_2020_NEEA_MWH</t>
  </si>
  <si>
    <t>CON_2020_OtherSector1_Expend</t>
  </si>
  <si>
    <t>CON_2020_OtherSector1_MWH</t>
  </si>
  <si>
    <t>CON_2020_OtherSector2_Expend</t>
  </si>
  <si>
    <t>CON_2020_OtherSector2_MWH</t>
  </si>
  <si>
    <t>CON_2020_Production_Expend</t>
  </si>
  <si>
    <t>CON_2020_Production_MWH</t>
  </si>
  <si>
    <t>CON_2020_Program1_Expend</t>
  </si>
  <si>
    <t>CON_2020_Program2_Expend</t>
  </si>
  <si>
    <t>CON_2020_Residential_Expend</t>
  </si>
  <si>
    <t>CON_2020_Residential_MWH</t>
  </si>
  <si>
    <t>CON_2021_Agriculture_Expend</t>
  </si>
  <si>
    <t>CON_2021_Agriculture_MWH</t>
  </si>
  <si>
    <t>CON_2021_Commercial_Expend</t>
  </si>
  <si>
    <t>CON_2021_Commercial_MWH</t>
  </si>
  <si>
    <t>CON_2021_Distribution_Expend</t>
  </si>
  <si>
    <t>CON_2021_Distribution_MWH</t>
  </si>
  <si>
    <t>CON_2021_Expenditures</t>
  </si>
  <si>
    <t>CON_2021_Industrial_Expend</t>
  </si>
  <si>
    <t>CON_2021_Industrial_MWH</t>
  </si>
  <si>
    <t>CON_2021_MWH</t>
  </si>
  <si>
    <t>CON_2021_NEEA_Expend</t>
  </si>
  <si>
    <t>CON_2021_NEEA_MWH</t>
  </si>
  <si>
    <t>CON_2021_OtherSector1_Expend</t>
  </si>
  <si>
    <t>CON_2021_OtherSector1_MWH</t>
  </si>
  <si>
    <t>CON_2021_OtherSector2_Expend</t>
  </si>
  <si>
    <t>CON_2021_OtherSector2_MWH</t>
  </si>
  <si>
    <t>CON_2021_Production_Expend</t>
  </si>
  <si>
    <t>CON_2021_Production_MWH</t>
  </si>
  <si>
    <t>CON_2021_Program1_Expend</t>
  </si>
  <si>
    <t>CON_2021_Program2_Expend</t>
  </si>
  <si>
    <t>CON_2021_Residential_Expend</t>
  </si>
  <si>
    <t>CON_2021_Residential_MWH</t>
  </si>
  <si>
    <t>CON_Potential_2020_2029</t>
  </si>
  <si>
    <t>CON_Target_2020_2021</t>
  </si>
  <si>
    <t>2020-2021</t>
  </si>
  <si>
    <t>Potential 2020-2029</t>
  </si>
  <si>
    <t>Target 2020-2021</t>
  </si>
  <si>
    <t>Achievement 2020</t>
  </si>
  <si>
    <t>Published: March 16, 2021</t>
  </si>
  <si>
    <t>Snohomish County PUD</t>
  </si>
  <si>
    <t>Michael Coe</t>
  </si>
  <si>
    <t>425-783-8357</t>
  </si>
  <si>
    <t>mjcoe@snopud.com</t>
  </si>
  <si>
    <t>Overhead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</si>
</sst>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_);_(* \(#,##0.0\);_(* &quot;-&quot;??_);_(@_)"/>
    <numFmt numFmtId="165" formatCode="_(* #,##0_);_(* \(#,##0\);_(* &quot;-&quot;??_);_(@_)"/>
    <numFmt numFmtId="166" formatCode="[$-409]mmmm\ d\,\ yyyy;@"/>
    <numFmt numFmtId="167" formatCode="&quot;$&quot;#,##0"/>
  </numFmts>
  <fonts count="16" x14ac:knownFonts="1">
    <font>
      <sz val="11"/>
      <color theme="1"/>
      <name val="Calibri"/>
      <family val="2"/>
      <scheme val="minor"/>
    </font>
    <font>
      <sz val="10"/>
      <name val="Arial"/>
      <family val="2"/>
    </font>
    <font>
      <b/>
      <sz val="1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12"/>
      <color theme="1"/>
      <name val="Arial Black"/>
      <family val="2"/>
    </font>
    <font>
      <sz val="12"/>
      <color theme="1"/>
      <name val="Arial"/>
      <family val="2"/>
    </font>
    <font>
      <sz val="11"/>
      <color rgb="FF000000"/>
      <name val="Arial Black"/>
      <family val="2"/>
    </font>
    <font>
      <sz val="11"/>
      <color rgb="FF000000"/>
      <name val="Arial"/>
      <family val="2"/>
    </font>
    <font>
      <b/>
      <sz val="11"/>
      <color rgb="FF000000"/>
      <name val="Arial"/>
      <family val="2"/>
    </font>
    <font>
      <b/>
      <sz val="11"/>
      <color rgb="FF993300"/>
      <name val="Arial"/>
      <family val="2"/>
    </font>
    <font>
      <b/>
      <sz val="11"/>
      <color theme="3"/>
      <name val="Arial"/>
      <family val="2"/>
    </font>
    <font>
      <sz val="11"/>
      <name val="Arial"/>
      <family val="2"/>
    </font>
  </fonts>
  <fills count="12">
    <fill>
      <patternFill patternType="none"/>
    </fill>
    <fill>
      <patternFill patternType="gray125"/>
    </fill>
    <fill>
      <patternFill patternType="solid">
        <fgColor theme="0"/>
        <bgColor indexed="6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lightTrellis">
        <bgColor theme="6" tint="0.79998168889431442"/>
      </patternFill>
    </fill>
    <fill>
      <patternFill patternType="lightTrellis">
        <bgColor theme="0"/>
      </patternFill>
    </fill>
    <fill>
      <patternFill patternType="lightTrellis">
        <fgColor theme="0" tint="-0.499984740745262"/>
        <bgColor rgb="FFE4E4E4"/>
      </patternFill>
    </fill>
    <fill>
      <patternFill patternType="lightTrellis">
        <bgColor theme="4" tint="0.79998168889431442"/>
      </patternFill>
    </fill>
  </fills>
  <borders count="23">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ck">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medium">
        <color indexed="64"/>
      </top>
      <bottom/>
      <diagonal/>
    </border>
    <border>
      <left style="hair">
        <color indexed="64"/>
      </left>
      <right style="hair">
        <color indexed="64"/>
      </right>
      <top style="thin">
        <color indexed="64"/>
      </top>
      <bottom style="hair">
        <color indexed="64"/>
      </bottom>
      <diagonal/>
    </border>
    <border>
      <left/>
      <right/>
      <top style="hair">
        <color indexed="64"/>
      </top>
      <bottom style="medium">
        <color indexed="64"/>
      </bottom>
      <diagonal/>
    </border>
    <border>
      <left/>
      <right/>
      <top style="medium">
        <color indexed="64"/>
      </top>
      <bottom style="hair">
        <color indexed="64"/>
      </bottom>
      <diagonal/>
    </border>
  </borders>
  <cellStyleXfs count="4">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Font="0" applyFill="0" applyBorder="0" applyAlignment="0" applyProtection="0">
      <alignment vertical="top"/>
      <protection locked="0"/>
    </xf>
  </cellStyleXfs>
  <cellXfs count="80">
    <xf numFmtId="0" fontId="0" fillId="0" borderId="0" xfId="0"/>
    <xf numFmtId="0" fontId="5" fillId="2" borderId="0" xfId="0" applyFont="1" applyFill="1"/>
    <xf numFmtId="0" fontId="1" fillId="2" borderId="7" xfId="0" applyFont="1" applyFill="1" applyBorder="1" applyAlignment="1" applyProtection="1">
      <alignment horizontal="right"/>
    </xf>
    <xf numFmtId="0" fontId="0" fillId="0" borderId="0" xfId="0" applyNumberFormat="1"/>
    <xf numFmtId="0" fontId="12" fillId="4" borderId="0" xfId="0" applyFont="1" applyFill="1" applyBorder="1" applyAlignment="1">
      <alignment vertical="center" wrapText="1"/>
    </xf>
    <xf numFmtId="0" fontId="11" fillId="4" borderId="0" xfId="0" applyFont="1" applyFill="1" applyBorder="1" applyAlignment="1">
      <alignment vertical="center"/>
    </xf>
    <xf numFmtId="0" fontId="12" fillId="6"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5" fillId="2" borderId="0" xfId="0" applyFont="1" applyFill="1" applyProtection="1">
      <protection locked="0"/>
    </xf>
    <xf numFmtId="165" fontId="5" fillId="6" borderId="4" xfId="1" applyNumberFormat="1" applyFont="1" applyFill="1" applyBorder="1" applyAlignment="1" applyProtection="1">
      <alignment horizontal="center"/>
      <protection locked="0"/>
    </xf>
    <xf numFmtId="167" fontId="5" fillId="6" borderId="12" xfId="1" applyNumberFormat="1" applyFont="1" applyFill="1" applyBorder="1" applyAlignment="1" applyProtection="1">
      <alignment horizontal="right"/>
      <protection locked="0"/>
    </xf>
    <xf numFmtId="165" fontId="5" fillId="6" borderId="4" xfId="0" applyNumberFormat="1" applyFont="1" applyFill="1" applyBorder="1" applyAlignment="1" applyProtection="1">
      <alignment horizontal="center"/>
      <protection locked="0"/>
    </xf>
    <xf numFmtId="0" fontId="6" fillId="6" borderId="7" xfId="0" applyFont="1" applyFill="1" applyBorder="1" applyProtection="1">
      <protection locked="0"/>
    </xf>
    <xf numFmtId="0" fontId="6" fillId="6" borderId="7" xfId="0" applyFont="1" applyFill="1" applyBorder="1" applyAlignment="1" applyProtection="1">
      <alignment vertical="center" wrapText="1"/>
      <protection locked="0"/>
    </xf>
    <xf numFmtId="0" fontId="5" fillId="2" borderId="0" xfId="0" applyFont="1" applyFill="1" applyProtection="1"/>
    <xf numFmtId="0" fontId="8" fillId="2" borderId="0" xfId="0" applyFont="1" applyFill="1" applyBorder="1" applyAlignment="1" applyProtection="1"/>
    <xf numFmtId="0" fontId="5" fillId="2" borderId="0" xfId="0" applyFont="1" applyFill="1" applyBorder="1" applyProtection="1"/>
    <xf numFmtId="0" fontId="6" fillId="2" borderId="0" xfId="0" applyFont="1" applyFill="1" applyBorder="1" applyAlignment="1" applyProtection="1"/>
    <xf numFmtId="0" fontId="6" fillId="2" borderId="0" xfId="0" applyFont="1" applyFill="1" applyBorder="1" applyAlignment="1" applyProtection="1">
      <alignment horizontal="right"/>
    </xf>
    <xf numFmtId="0" fontId="5" fillId="2" borderId="0" xfId="0" applyNumberFormat="1" applyFont="1" applyFill="1" applyProtection="1"/>
    <xf numFmtId="0" fontId="5" fillId="2" borderId="0" xfId="0" applyFont="1" applyFill="1" applyBorder="1" applyAlignment="1" applyProtection="1">
      <alignment horizontal="right"/>
    </xf>
    <xf numFmtId="0" fontId="7" fillId="2" borderId="0" xfId="0" applyFont="1" applyFill="1" applyBorder="1" applyProtection="1"/>
    <xf numFmtId="0" fontId="5" fillId="2" borderId="0" xfId="0" applyFont="1" applyFill="1" applyAlignment="1" applyProtection="1">
      <alignment horizontal="right"/>
    </xf>
    <xf numFmtId="0" fontId="5" fillId="2" borderId="0" xfId="0" applyFont="1" applyFill="1" applyBorder="1" applyAlignment="1" applyProtection="1"/>
    <xf numFmtId="0" fontId="5" fillId="2" borderId="3" xfId="0" applyFont="1" applyFill="1" applyBorder="1" applyProtection="1"/>
    <xf numFmtId="0" fontId="6" fillId="2" borderId="4" xfId="0" applyFont="1" applyFill="1" applyBorder="1" applyAlignment="1" applyProtection="1">
      <alignment horizontal="right"/>
    </xf>
    <xf numFmtId="0" fontId="6" fillId="2" borderId="2" xfId="0" applyFont="1" applyFill="1" applyBorder="1" applyAlignment="1" applyProtection="1">
      <alignment horizontal="center" wrapText="1"/>
    </xf>
    <xf numFmtId="0" fontId="5" fillId="2" borderId="7" xfId="0" applyFont="1" applyFill="1" applyBorder="1" applyAlignment="1" applyProtection="1">
      <alignment horizontal="right"/>
    </xf>
    <xf numFmtId="167" fontId="5" fillId="2" borderId="0" xfId="0" applyNumberFormat="1" applyFont="1" applyFill="1" applyAlignment="1" applyProtection="1">
      <alignment horizontal="right"/>
    </xf>
    <xf numFmtId="164" fontId="5" fillId="3" borderId="13" xfId="0" applyNumberFormat="1" applyFont="1" applyFill="1" applyBorder="1" applyAlignment="1" applyProtection="1">
      <alignment horizontal="center"/>
    </xf>
    <xf numFmtId="164" fontId="5" fillId="3" borderId="14" xfId="0" applyNumberFormat="1" applyFont="1" applyFill="1" applyBorder="1" applyAlignment="1" applyProtection="1">
      <alignment horizontal="center"/>
    </xf>
    <xf numFmtId="0" fontId="6" fillId="2" borderId="8" xfId="0" applyFont="1" applyFill="1" applyBorder="1" applyProtection="1"/>
    <xf numFmtId="165" fontId="6" fillId="5" borderId="6" xfId="0" applyNumberFormat="1" applyFont="1" applyFill="1" applyBorder="1" applyAlignment="1" applyProtection="1">
      <alignment horizontal="center"/>
    </xf>
    <xf numFmtId="167" fontId="6" fillId="5" borderId="1" xfId="1" applyNumberFormat="1" applyFont="1" applyFill="1" applyBorder="1" applyAlignment="1" applyProtection="1">
      <alignment horizontal="right"/>
    </xf>
    <xf numFmtId="0" fontId="6" fillId="2" borderId="0" xfId="0" applyFont="1" applyFill="1" applyBorder="1" applyProtection="1"/>
    <xf numFmtId="165" fontId="6" fillId="2" borderId="0" xfId="0" applyNumberFormat="1" applyFont="1" applyFill="1" applyBorder="1" applyAlignment="1" applyProtection="1">
      <alignment horizontal="center"/>
    </xf>
    <xf numFmtId="165" fontId="6" fillId="2" borderId="0" xfId="1" applyNumberFormat="1" applyFont="1" applyFill="1" applyBorder="1" applyAlignment="1" applyProtection="1">
      <alignment horizontal="center"/>
    </xf>
    <xf numFmtId="0" fontId="6" fillId="2" borderId="0" xfId="0" applyFont="1" applyFill="1" applyAlignment="1" applyProtection="1">
      <alignment horizontal="right"/>
    </xf>
    <xf numFmtId="0" fontId="6" fillId="2" borderId="0" xfId="0" applyFont="1" applyFill="1" applyBorder="1" applyAlignment="1" applyProtection="1">
      <alignment horizontal="center"/>
    </xf>
    <xf numFmtId="0" fontId="0" fillId="0" borderId="0" xfId="0" applyAlignment="1">
      <alignment textRotation="90"/>
    </xf>
    <xf numFmtId="0" fontId="6" fillId="0" borderId="2" xfId="0" applyFont="1" applyFill="1" applyBorder="1" applyAlignment="1" applyProtection="1">
      <alignment horizontal="center" wrapText="1"/>
    </xf>
    <xf numFmtId="0" fontId="2" fillId="2" borderId="19" xfId="0" applyFont="1" applyFill="1" applyBorder="1" applyAlignment="1">
      <alignment horizontal="center"/>
    </xf>
    <xf numFmtId="0" fontId="6" fillId="2" borderId="0" xfId="0" applyFont="1" applyFill="1" applyAlignment="1">
      <alignment horizontal="center"/>
    </xf>
    <xf numFmtId="0" fontId="1" fillId="2" borderId="0" xfId="0" applyFont="1" applyFill="1" applyAlignment="1">
      <alignment horizontal="right"/>
    </xf>
    <xf numFmtId="165" fontId="5" fillId="8" borderId="4" xfId="1" applyNumberFormat="1" applyFont="1" applyFill="1" applyBorder="1" applyAlignment="1" applyProtection="1">
      <alignment horizontal="center"/>
      <protection locked="0"/>
    </xf>
    <xf numFmtId="167" fontId="5" fillId="8" borderId="12" xfId="1" applyNumberFormat="1" applyFont="1" applyFill="1" applyBorder="1" applyAlignment="1" applyProtection="1">
      <alignment horizontal="right"/>
      <protection locked="0"/>
    </xf>
    <xf numFmtId="165" fontId="5" fillId="8" borderId="4" xfId="0" applyNumberFormat="1" applyFont="1" applyFill="1" applyBorder="1" applyAlignment="1" applyProtection="1">
      <alignment horizontal="center"/>
      <protection locked="0"/>
    </xf>
    <xf numFmtId="0" fontId="5" fillId="9" borderId="0" xfId="0" applyFont="1" applyFill="1" applyProtection="1"/>
    <xf numFmtId="167" fontId="5" fillId="9" borderId="0" xfId="0" applyNumberFormat="1" applyFont="1" applyFill="1" applyAlignment="1" applyProtection="1">
      <alignment horizontal="right"/>
    </xf>
    <xf numFmtId="164" fontId="5" fillId="10" borderId="13" xfId="0" applyNumberFormat="1" applyFont="1" applyFill="1" applyBorder="1" applyAlignment="1" applyProtection="1">
      <alignment horizontal="center"/>
    </xf>
    <xf numFmtId="164" fontId="5" fillId="10" borderId="14" xfId="0" applyNumberFormat="1" applyFont="1" applyFill="1" applyBorder="1" applyAlignment="1" applyProtection="1">
      <alignment horizontal="center"/>
    </xf>
    <xf numFmtId="165" fontId="6" fillId="11" borderId="6" xfId="0" applyNumberFormat="1" applyFont="1" applyFill="1" applyBorder="1" applyAlignment="1" applyProtection="1">
      <alignment horizontal="center"/>
    </xf>
    <xf numFmtId="167" fontId="6" fillId="11" borderId="1" xfId="1" applyNumberFormat="1" applyFont="1" applyFill="1" applyBorder="1" applyAlignment="1" applyProtection="1">
      <alignment horizontal="right"/>
    </xf>
    <xf numFmtId="166" fontId="15" fillId="0" borderId="0" xfId="0" applyNumberFormat="1" applyFont="1" applyFill="1" applyBorder="1" applyAlignment="1">
      <alignment horizontal="left" vertical="center"/>
    </xf>
    <xf numFmtId="165" fontId="5" fillId="6" borderId="20" xfId="1" applyNumberFormat="1" applyFont="1" applyFill="1" applyBorder="1" applyAlignment="1">
      <alignment horizontal="right"/>
    </xf>
    <xf numFmtId="165" fontId="5" fillId="6" borderId="12" xfId="1" applyNumberFormat="1" applyFont="1" applyFill="1" applyBorder="1" applyAlignment="1">
      <alignment horizontal="right"/>
    </xf>
    <xf numFmtId="165" fontId="5" fillId="5" borderId="21" xfId="1" applyNumberFormat="1" applyFont="1" applyFill="1" applyBorder="1"/>
    <xf numFmtId="43" fontId="5" fillId="2" borderId="0" xfId="1" applyFont="1" applyFill="1" applyProtection="1"/>
    <xf numFmtId="43" fontId="5" fillId="2" borderId="0" xfId="0" applyNumberFormat="1" applyFont="1" applyFill="1" applyProtection="1"/>
    <xf numFmtId="43" fontId="5" fillId="2" borderId="0" xfId="0" applyNumberFormat="1" applyFont="1" applyFill="1" applyBorder="1" applyProtection="1"/>
    <xf numFmtId="0" fontId="5" fillId="6" borderId="9" xfId="0" applyFont="1" applyFill="1" applyBorder="1" applyAlignment="1" applyProtection="1">
      <alignment horizontal="left"/>
      <protection locked="0"/>
    </xf>
    <xf numFmtId="0" fontId="4" fillId="6" borderId="10" xfId="2" applyFill="1" applyBorder="1" applyAlignment="1" applyProtection="1">
      <alignment horizontal="left"/>
      <protection locked="0"/>
    </xf>
    <xf numFmtId="0" fontId="5" fillId="6" borderId="10" xfId="0" applyFont="1" applyFill="1" applyBorder="1" applyAlignment="1" applyProtection="1">
      <alignment horizontal="left"/>
      <protection locked="0"/>
    </xf>
    <xf numFmtId="0" fontId="6" fillId="2" borderId="0" xfId="0" applyFont="1" applyFill="1" applyAlignment="1" applyProtection="1">
      <alignment horizontal="left" vertical="top" wrapText="1"/>
    </xf>
    <xf numFmtId="0" fontId="6" fillId="2" borderId="5" xfId="0" applyFont="1" applyFill="1" applyBorder="1" applyAlignment="1" applyProtection="1">
      <alignment horizontal="center"/>
    </xf>
    <xf numFmtId="0" fontId="5" fillId="2" borderId="0" xfId="0" applyFont="1" applyFill="1" applyAlignment="1" applyProtection="1">
      <alignment horizontal="left" vertical="top" wrapText="1"/>
      <protection locked="0"/>
    </xf>
    <xf numFmtId="0" fontId="12" fillId="6" borderId="0" xfId="0" applyFont="1" applyFill="1" applyBorder="1" applyAlignment="1" applyProtection="1">
      <alignment horizontal="center" vertical="center" wrapText="1"/>
    </xf>
    <xf numFmtId="0" fontId="12" fillId="7" borderId="0" xfId="0" applyFont="1" applyFill="1" applyBorder="1" applyAlignment="1" applyProtection="1">
      <alignment horizontal="center" vertical="center" wrapText="1"/>
    </xf>
    <xf numFmtId="0" fontId="6" fillId="5" borderId="11" xfId="0" applyFont="1" applyFill="1" applyBorder="1" applyAlignment="1" applyProtection="1">
      <alignment horizontal="center"/>
    </xf>
    <xf numFmtId="0" fontId="6" fillId="2" borderId="15" xfId="0" applyFont="1" applyFill="1" applyBorder="1" applyAlignment="1" applyProtection="1"/>
    <xf numFmtId="0" fontId="5" fillId="2" borderId="0" xfId="0" applyFont="1" applyFill="1" applyBorder="1" applyAlignment="1" applyProtection="1">
      <alignment horizontal="right" wrapText="1"/>
    </xf>
    <xf numFmtId="0" fontId="5" fillId="2" borderId="17" xfId="0" applyFont="1" applyFill="1" applyBorder="1" applyAlignment="1" applyProtection="1">
      <alignment horizontal="right" wrapText="1"/>
    </xf>
    <xf numFmtId="0" fontId="6" fillId="2" borderId="16" xfId="0" applyFont="1" applyFill="1" applyBorder="1" applyAlignment="1" applyProtection="1">
      <alignment horizontal="center"/>
    </xf>
    <xf numFmtId="0" fontId="6" fillId="0" borderId="16" xfId="0" applyFont="1" applyFill="1" applyBorder="1" applyAlignment="1" applyProtection="1">
      <alignment horizontal="center"/>
    </xf>
    <xf numFmtId="0" fontId="6" fillId="6" borderId="22" xfId="0" applyFont="1" applyFill="1" applyBorder="1" applyAlignment="1" applyProtection="1">
      <alignment horizontal="left"/>
      <protection locked="0"/>
    </xf>
    <xf numFmtId="0" fontId="5" fillId="6" borderId="22" xfId="0" applyFont="1" applyFill="1" applyBorder="1" applyAlignment="1" applyProtection="1">
      <alignment horizontal="left"/>
      <protection locked="0"/>
    </xf>
    <xf numFmtId="0" fontId="6" fillId="2" borderId="18" xfId="0" applyFont="1" applyFill="1" applyBorder="1" applyAlignment="1">
      <alignment horizontal="center"/>
    </xf>
    <xf numFmtId="166" fontId="7" fillId="6" borderId="9" xfId="0" applyNumberFormat="1" applyFont="1" applyFill="1" applyBorder="1" applyAlignment="1" applyProtection="1">
      <alignment horizontal="left"/>
      <protection locked="0"/>
    </xf>
    <xf numFmtId="166" fontId="5" fillId="6" borderId="9" xfId="0" applyNumberFormat="1" applyFont="1" applyFill="1" applyBorder="1" applyAlignment="1" applyProtection="1">
      <alignment horizontal="left"/>
      <protection locked="0"/>
    </xf>
    <xf numFmtId="0" fontId="6" fillId="6" borderId="9" xfId="0" applyFont="1" applyFill="1" applyBorder="1" applyAlignment="1" applyProtection="1">
      <alignment horizontal="left"/>
      <protection locked="0"/>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9001125</xdr:colOff>
      <xdr:row>41</xdr:row>
      <xdr:rowOff>19050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9050" y="2162175"/>
          <a:ext cx="8982075" cy="571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sz="1100"/>
            <a:t>&lt;Separate worksheet used for renewable reporting.&gt;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361950</xdr:rowOff>
    </xdr:from>
    <xdr:to>
      <xdr:col>8</xdr:col>
      <xdr:colOff>552450</xdr:colOff>
      <xdr:row>21</xdr:row>
      <xdr:rowOff>133350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32</xdr:row>
      <xdr:rowOff>352424</xdr:rowOff>
    </xdr:from>
    <xdr:to>
      <xdr:col>9</xdr:col>
      <xdr:colOff>10583</xdr:colOff>
      <xdr:row>35</xdr:row>
      <xdr:rowOff>10583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8100" y="6755341"/>
          <a:ext cx="8343900" cy="361632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In compliance with the Washington State Energy Independence Act (EIA) (Chapter 19.285 RCW), and the requirements of WAC 194-37-070, Public Utility District No. 1 of Snohomish County (the District) has estimated its ten-year conservation potential and established targets for 2020-2021. The conservation potential estimate and targets are based on the District’s 2019 update of the 2017 Integrated Resource Plan (IRP). Documentation for the preliminary IRP can be found on the District’s website at </a:t>
          </a:r>
          <a:r>
            <a:rPr lang="en-US" sz="1100" u="sng">
              <a:solidFill>
                <a:schemeClr val="dk1"/>
              </a:solidFill>
              <a:effectLst/>
              <a:latin typeface="+mn-lt"/>
              <a:ea typeface="+mn-ea"/>
              <a:cs typeface="+mn-cs"/>
              <a:hlinkClick xmlns:r="http://schemas.openxmlformats.org/officeDocument/2006/relationships" r:id=""/>
            </a:rPr>
            <a:t>http://www.snopud.com/PowerSupply/irp.ashx?p=1161</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establishing the 2020-2021 biennial conservation targets, the District’s conservation potential estimate methodology is consistent with the Northwest Power and Conservation Council methodology.  The 2019 update of the 2017 IRP employs the integrated portfolio approach based on a 2019 estimate of conservation potential which uses the best available information and considers the unique characteristics of the District’s service area and customer make-up (as identified in the 2019 utility specific analysis conducted by EES Consulting, Inc.).</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District’s 2020-2021 energy conservation targets have been described, explained and reviewed in a larger discussion concerning the District’s 2019 update of the 2017 IRP during an April 23, 2019, public meeting by the District’s Board of Commissioners.  Staff’s recommendation for 2020-2021 conservation targets was subsequently reviewed at a second noticed public meeting of the Board of Commissioners on May 7, 2019, and the 2020-2021 targets were adopted by Board Resolution No. 5905.  A copy of the resolution is attached.  The published notice for the May 7, 2019 meeting identified that adoption of the targets was on the agenda.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As a result of the 2019 update to the 2017 IRP analysis, the District’s ten-year conservation potential estimate for 2020-2029 is identified as 70.37 aMW (busbar), and the 2020-2021 biennial target for compliance with the EIA is 12.24 aMW (busbar).  The biennial target for 2020-2021 is recognized to be at the portfolio level in order to allow the greatest flexibility for capturing market opportunities in any sector, with any customer, when and where they become available.  </a:t>
          </a:r>
        </a:p>
        <a:p>
          <a:endParaRPr 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0</xdr:colOff>
          <xdr:row>33</xdr:row>
          <xdr:rowOff>0</xdr:rowOff>
        </xdr:from>
        <xdr:to>
          <xdr:col>11</xdr:col>
          <xdr:colOff>914400</xdr:colOff>
          <xdr:row>33</xdr:row>
          <xdr:rowOff>688157</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jcoe@snopud.com"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election activeCell="B6" sqref="B6"/>
    </sheetView>
  </sheetViews>
  <sheetFormatPr defaultRowHeight="14.85" x14ac:dyDescent="0.25"/>
  <cols>
    <col min="1" max="1" width="135.140625" customWidth="1"/>
    <col min="14" max="14" width="11.7109375" customWidth="1"/>
  </cols>
  <sheetData>
    <row r="1" spans="1:14" ht="18.600000000000001" x14ac:dyDescent="0.25">
      <c r="A1" s="5" t="s">
        <v>30</v>
      </c>
    </row>
    <row r="2" spans="1:14" x14ac:dyDescent="0.25">
      <c r="A2" s="53" t="s">
        <v>86</v>
      </c>
    </row>
    <row r="3" spans="1:14" x14ac:dyDescent="0.25">
      <c r="A3" s="5"/>
      <c r="N3" s="3"/>
    </row>
    <row r="4" spans="1:14" x14ac:dyDescent="0.25">
      <c r="A4" s="4" t="s">
        <v>35</v>
      </c>
    </row>
    <row r="5" spans="1:14" x14ac:dyDescent="0.25">
      <c r="A5" s="4" t="s">
        <v>24</v>
      </c>
    </row>
    <row r="6" spans="1:14" x14ac:dyDescent="0.25">
      <c r="A6" s="4" t="s">
        <v>31</v>
      </c>
    </row>
    <row r="8" spans="1:14" x14ac:dyDescent="0.25">
      <c r="A8" s="6" t="s">
        <v>26</v>
      </c>
    </row>
    <row r="9" spans="1:14" x14ac:dyDescent="0.25">
      <c r="A9" s="7" t="s">
        <v>27</v>
      </c>
    </row>
  </sheetData>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6"/>
    <pageSetUpPr fitToPage="1"/>
  </sheetPr>
  <dimension ref="A1:M53"/>
  <sheetViews>
    <sheetView tabSelected="1" zoomScale="90" zoomScaleNormal="90" workbookViewId="0">
      <selection activeCell="L14" sqref="L14"/>
    </sheetView>
  </sheetViews>
  <sheetFormatPr defaultColWidth="9.140625" defaultRowHeight="12.65" x14ac:dyDescent="0.2"/>
  <cols>
    <col min="1" max="2" width="16.7109375" style="14" customWidth="1"/>
    <col min="3" max="3" width="17.140625" style="14" customWidth="1"/>
    <col min="4" max="4" width="16" style="14" customWidth="1"/>
    <col min="5" max="5" width="4.42578125" style="14" customWidth="1"/>
    <col min="6" max="6" width="14.42578125" style="14" customWidth="1"/>
    <col min="7" max="7" width="15.42578125" style="14" customWidth="1"/>
    <col min="8" max="8" width="16.140625" style="14" customWidth="1"/>
    <col min="9" max="9" width="8.5703125" style="14" customWidth="1"/>
    <col min="10" max="10" width="9.140625" style="14"/>
    <col min="11" max="11" width="11.7109375" style="14" customWidth="1"/>
    <col min="12" max="12" width="14" style="14" bestFit="1" customWidth="1"/>
    <col min="13" max="13" width="15.140625" style="14" customWidth="1"/>
    <col min="14" max="16384" width="9.140625" style="14"/>
  </cols>
  <sheetData>
    <row r="1" spans="1:13" ht="14.85" x14ac:dyDescent="0.2">
      <c r="A1" s="66" t="s">
        <v>26</v>
      </c>
      <c r="B1" s="66"/>
      <c r="C1" s="66"/>
      <c r="D1" s="66"/>
      <c r="E1" s="66"/>
      <c r="F1" s="66"/>
      <c r="G1" s="66"/>
      <c r="H1" s="66"/>
      <c r="I1" s="66"/>
    </row>
    <row r="2" spans="1:13" ht="14.85" x14ac:dyDescent="0.2">
      <c r="A2" s="67" t="s">
        <v>27</v>
      </c>
      <c r="B2" s="67"/>
      <c r="C2" s="67"/>
      <c r="D2" s="67"/>
      <c r="E2" s="67"/>
      <c r="F2" s="67"/>
      <c r="G2" s="67"/>
      <c r="H2" s="67"/>
      <c r="I2" s="67"/>
    </row>
    <row r="3" spans="1:13" s="16" customFormat="1" ht="19.3" x14ac:dyDescent="0.4">
      <c r="A3" s="15" t="s">
        <v>32</v>
      </c>
    </row>
    <row r="4" spans="1:13" ht="15.05" customHeight="1" thickBot="1" x14ac:dyDescent="0.25">
      <c r="A4" s="17"/>
    </row>
    <row r="5" spans="1:13" ht="14.3" customHeight="1" thickBot="1" x14ac:dyDescent="0.25">
      <c r="A5" s="20" t="s">
        <v>3</v>
      </c>
      <c r="B5" s="74" t="s">
        <v>87</v>
      </c>
      <c r="C5" s="75"/>
      <c r="D5" s="75"/>
      <c r="F5" s="76" t="s">
        <v>28</v>
      </c>
      <c r="G5" s="76"/>
      <c r="H5" s="76"/>
      <c r="I5" s="76"/>
      <c r="K5" s="19"/>
    </row>
    <row r="6" spans="1:13" ht="15.05" customHeight="1" x14ac:dyDescent="0.2">
      <c r="A6" s="20" t="s">
        <v>18</v>
      </c>
      <c r="B6" s="77">
        <v>44347</v>
      </c>
      <c r="C6" s="78"/>
      <c r="D6" s="78"/>
      <c r="E6" s="21"/>
      <c r="G6" s="1"/>
      <c r="H6" s="41" t="s">
        <v>82</v>
      </c>
      <c r="I6" s="1"/>
    </row>
    <row r="7" spans="1:13" ht="15.05" customHeight="1" x14ac:dyDescent="0.2">
      <c r="A7" s="22" t="s">
        <v>17</v>
      </c>
      <c r="B7" s="79" t="s">
        <v>88</v>
      </c>
      <c r="C7" s="60"/>
      <c r="D7" s="60"/>
      <c r="E7" s="16"/>
      <c r="G7" s="1"/>
      <c r="H7" s="42" t="s">
        <v>29</v>
      </c>
      <c r="I7" s="1"/>
    </row>
    <row r="8" spans="1:13" ht="15.05" customHeight="1" x14ac:dyDescent="0.2">
      <c r="A8" s="22" t="s">
        <v>0</v>
      </c>
      <c r="B8" s="60" t="s">
        <v>89</v>
      </c>
      <c r="C8" s="60"/>
      <c r="D8" s="60"/>
      <c r="E8" s="16"/>
      <c r="G8" s="22" t="s">
        <v>83</v>
      </c>
      <c r="H8" s="54">
        <v>616441.20000000007</v>
      </c>
      <c r="I8" s="1"/>
      <c r="M8" s="57"/>
    </row>
    <row r="9" spans="1:13" ht="15.05" customHeight="1" x14ac:dyDescent="0.2">
      <c r="A9" s="22" t="s">
        <v>1</v>
      </c>
      <c r="B9" s="61" t="s">
        <v>90</v>
      </c>
      <c r="C9" s="62"/>
      <c r="D9" s="62"/>
      <c r="E9" s="16"/>
      <c r="G9" s="43" t="s">
        <v>84</v>
      </c>
      <c r="H9" s="55">
        <v>107222</v>
      </c>
      <c r="I9" s="1"/>
      <c r="M9" s="57"/>
    </row>
    <row r="10" spans="1:13" ht="15.05" customHeight="1" thickBot="1" x14ac:dyDescent="0.25">
      <c r="A10" s="22"/>
      <c r="B10" s="22"/>
      <c r="C10" s="22"/>
      <c r="D10" s="22"/>
      <c r="E10" s="16"/>
      <c r="G10" s="43" t="s">
        <v>85</v>
      </c>
      <c r="H10" s="56">
        <f>CON_2020_MWH+CON_2021_MWH</f>
        <v>77909.875409623768</v>
      </c>
      <c r="I10" s="1"/>
      <c r="L10" s="58"/>
    </row>
    <row r="11" spans="1:13" s="16" customFormat="1" x14ac:dyDescent="0.2">
      <c r="E11" s="23"/>
      <c r="F11" s="14"/>
      <c r="G11" s="14"/>
      <c r="H11" s="14"/>
      <c r="I11" s="14"/>
      <c r="L11" s="59"/>
    </row>
    <row r="12" spans="1:13" s="16" customFormat="1" ht="13.4" thickBot="1" x14ac:dyDescent="0.25">
      <c r="E12" s="23"/>
      <c r="F12" s="14"/>
      <c r="G12" s="14"/>
      <c r="H12" s="14"/>
      <c r="I12" s="14"/>
      <c r="L12" s="59"/>
    </row>
    <row r="13" spans="1:13" ht="13.4" thickTop="1" x14ac:dyDescent="0.2">
      <c r="A13" s="69" t="s">
        <v>2</v>
      </c>
      <c r="B13" s="69"/>
      <c r="C13" s="69"/>
      <c r="D13" s="69"/>
      <c r="E13" s="69"/>
      <c r="F13" s="69"/>
      <c r="G13" s="69"/>
    </row>
    <row r="14" spans="1:13" ht="15.05" customHeight="1" x14ac:dyDescent="0.2">
      <c r="A14" s="24"/>
      <c r="C14" s="72" t="s">
        <v>33</v>
      </c>
      <c r="D14" s="72"/>
      <c r="F14" s="73" t="s">
        <v>34</v>
      </c>
      <c r="G14" s="73"/>
    </row>
    <row r="15" spans="1:13" ht="30.8" customHeight="1" x14ac:dyDescent="0.2">
      <c r="B15" s="25" t="s">
        <v>15</v>
      </c>
      <c r="C15" s="26" t="s">
        <v>6</v>
      </c>
      <c r="D15" s="26" t="s">
        <v>7</v>
      </c>
      <c r="F15" s="40" t="s">
        <v>6</v>
      </c>
      <c r="G15" s="40" t="s">
        <v>7</v>
      </c>
    </row>
    <row r="16" spans="1:13" ht="15.05" customHeight="1" x14ac:dyDescent="0.2">
      <c r="B16" s="2" t="s">
        <v>8</v>
      </c>
      <c r="C16" s="9">
        <v>21113.103087958774</v>
      </c>
      <c r="D16" s="10">
        <v>5725952.7000000114</v>
      </c>
      <c r="F16" s="44"/>
      <c r="G16" s="45"/>
    </row>
    <row r="17" spans="1:7" ht="15.05" customHeight="1" x14ac:dyDescent="0.2">
      <c r="B17" s="2" t="s">
        <v>9</v>
      </c>
      <c r="C17" s="9">
        <v>17431.908827564996</v>
      </c>
      <c r="D17" s="10">
        <v>2341469.79</v>
      </c>
      <c r="F17" s="44"/>
      <c r="G17" s="45"/>
    </row>
    <row r="18" spans="1:7" ht="15.05" customHeight="1" x14ac:dyDescent="0.2">
      <c r="B18" s="2" t="s">
        <v>10</v>
      </c>
      <c r="C18" s="9">
        <v>16641.661288199997</v>
      </c>
      <c r="D18" s="10">
        <v>1308052.71</v>
      </c>
      <c r="F18" s="44"/>
      <c r="G18" s="45"/>
    </row>
    <row r="19" spans="1:7" ht="15.05" customHeight="1" x14ac:dyDescent="0.2">
      <c r="B19" s="2" t="s">
        <v>11</v>
      </c>
      <c r="C19" s="9"/>
      <c r="D19" s="10"/>
      <c r="F19" s="44"/>
      <c r="G19" s="45"/>
    </row>
    <row r="20" spans="1:7" ht="15.05" customHeight="1" x14ac:dyDescent="0.2">
      <c r="B20" s="2" t="s">
        <v>13</v>
      </c>
      <c r="C20" s="9"/>
      <c r="D20" s="10"/>
      <c r="F20" s="44"/>
      <c r="G20" s="45"/>
    </row>
    <row r="21" spans="1:7" ht="15.05" customHeight="1" x14ac:dyDescent="0.2">
      <c r="B21" s="27" t="s">
        <v>14</v>
      </c>
      <c r="C21" s="9"/>
      <c r="D21" s="10"/>
      <c r="F21" s="44"/>
      <c r="G21" s="45"/>
    </row>
    <row r="22" spans="1:7" ht="15.05" customHeight="1" x14ac:dyDescent="0.2">
      <c r="B22" s="27" t="s">
        <v>4</v>
      </c>
      <c r="C22" s="11">
        <v>22723.202205899997</v>
      </c>
      <c r="D22" s="10">
        <v>222861.69</v>
      </c>
      <c r="F22" s="46"/>
      <c r="G22" s="45"/>
    </row>
    <row r="23" spans="1:7" ht="15.05" customHeight="1" x14ac:dyDescent="0.2">
      <c r="B23" s="12"/>
      <c r="C23" s="11"/>
      <c r="D23" s="10"/>
      <c r="F23" s="46"/>
      <c r="G23" s="45"/>
    </row>
    <row r="24" spans="1:7" ht="15.05" customHeight="1" x14ac:dyDescent="0.2">
      <c r="B24" s="12"/>
      <c r="C24" s="11"/>
      <c r="D24" s="10"/>
      <c r="F24" s="46"/>
      <c r="G24" s="45"/>
    </row>
    <row r="25" spans="1:7" ht="30.8" customHeight="1" x14ac:dyDescent="0.2">
      <c r="A25" s="70" t="s">
        <v>16</v>
      </c>
      <c r="B25" s="71"/>
      <c r="D25" s="28"/>
      <c r="F25" s="47"/>
      <c r="G25" s="48"/>
    </row>
    <row r="26" spans="1:7" ht="15.05" customHeight="1" x14ac:dyDescent="0.2">
      <c r="B26" s="13"/>
      <c r="C26" s="29"/>
      <c r="D26" s="10"/>
      <c r="F26" s="49"/>
      <c r="G26" s="45"/>
    </row>
    <row r="27" spans="1:7" ht="15.05" customHeight="1" x14ac:dyDescent="0.2">
      <c r="B27" s="13" t="s">
        <v>91</v>
      </c>
      <c r="C27" s="30"/>
      <c r="D27" s="10">
        <v>5874547.7099999897</v>
      </c>
      <c r="F27" s="50"/>
      <c r="G27" s="45"/>
    </row>
    <row r="28" spans="1:7" ht="15.05" customHeight="1" x14ac:dyDescent="0.2">
      <c r="B28" s="31" t="s">
        <v>5</v>
      </c>
      <c r="C28" s="32">
        <f>SUM(C16:C24)</f>
        <v>77909.875409623768</v>
      </c>
      <c r="D28" s="33">
        <f>SUM(D16:D27)</f>
        <v>15472884.6</v>
      </c>
      <c r="F28" s="51">
        <f>SUM(F16:F24)</f>
        <v>0</v>
      </c>
      <c r="G28" s="52">
        <f>SUM(G16:G27)</f>
        <v>0</v>
      </c>
    </row>
    <row r="29" spans="1:7" ht="15.05" customHeight="1" x14ac:dyDescent="0.2">
      <c r="A29" s="34"/>
      <c r="B29" s="35"/>
      <c r="C29" s="36"/>
      <c r="D29" s="35"/>
      <c r="E29" s="36"/>
    </row>
    <row r="30" spans="1:7" s="16" customFormat="1" ht="15.05" customHeight="1" x14ac:dyDescent="0.2">
      <c r="A30" s="18" t="s">
        <v>3</v>
      </c>
      <c r="B30" s="68" t="str">
        <f>CON_Utility_Name</f>
        <v>Snohomish County PUD</v>
      </c>
      <c r="C30" s="68"/>
      <c r="D30" s="68"/>
      <c r="E30" s="68"/>
      <c r="F30" s="14"/>
      <c r="G30" s="14"/>
    </row>
    <row r="31" spans="1:7" s="16" customFormat="1" x14ac:dyDescent="0.2">
      <c r="A31" s="37" t="s">
        <v>12</v>
      </c>
      <c r="B31" s="64">
        <v>2020</v>
      </c>
      <c r="C31" s="64"/>
      <c r="D31" s="64"/>
      <c r="E31" s="64"/>
    </row>
    <row r="32" spans="1:7" s="16" customFormat="1" x14ac:dyDescent="0.2">
      <c r="A32" s="37"/>
      <c r="B32" s="38"/>
      <c r="C32" s="38"/>
      <c r="D32" s="38"/>
      <c r="E32" s="38"/>
    </row>
    <row r="33" spans="1:9" ht="28.8" customHeight="1" x14ac:dyDescent="0.2">
      <c r="A33" s="63" t="s">
        <v>25</v>
      </c>
      <c r="B33" s="63"/>
      <c r="C33" s="63"/>
      <c r="D33" s="63"/>
      <c r="E33" s="63"/>
      <c r="F33" s="63"/>
      <c r="G33" s="63"/>
      <c r="H33" s="63"/>
      <c r="I33" s="63"/>
    </row>
    <row r="34" spans="1:9" s="8" customFormat="1" ht="270.75" customHeight="1" x14ac:dyDescent="0.2">
      <c r="A34" s="65"/>
      <c r="B34" s="65"/>
      <c r="C34" s="65"/>
      <c r="D34" s="65"/>
      <c r="E34" s="65"/>
      <c r="F34" s="65"/>
      <c r="G34" s="65"/>
      <c r="H34" s="65"/>
      <c r="I34" s="65"/>
    </row>
    <row r="35" spans="1:9" s="8" customFormat="1" x14ac:dyDescent="0.2"/>
    <row r="36" spans="1:9" s="8" customFormat="1" x14ac:dyDescent="0.2"/>
    <row r="37" spans="1:9" s="8" customFormat="1" x14ac:dyDescent="0.2"/>
    <row r="38" spans="1:9" s="8" customFormat="1" x14ac:dyDescent="0.2"/>
    <row r="39" spans="1:9" s="8" customFormat="1" x14ac:dyDescent="0.2"/>
    <row r="40" spans="1:9" s="8" customFormat="1" x14ac:dyDescent="0.2"/>
    <row r="41" spans="1:9" s="8" customFormat="1" x14ac:dyDescent="0.2"/>
    <row r="42" spans="1:9" s="8" customFormat="1" x14ac:dyDescent="0.2"/>
    <row r="43" spans="1:9" s="8" customFormat="1" x14ac:dyDescent="0.2"/>
    <row r="44" spans="1:9" s="8" customFormat="1" x14ac:dyDescent="0.2"/>
    <row r="45" spans="1:9" s="8" customFormat="1" x14ac:dyDescent="0.2"/>
    <row r="46" spans="1:9" s="8" customFormat="1" x14ac:dyDescent="0.2"/>
    <row r="47" spans="1:9" s="8" customFormat="1" x14ac:dyDescent="0.2"/>
    <row r="48" spans="1:9" s="8" customFormat="1" x14ac:dyDescent="0.2"/>
    <row r="49" s="8" customFormat="1" x14ac:dyDescent="0.2"/>
    <row r="50" s="8" customFormat="1" x14ac:dyDescent="0.2"/>
    <row r="51" s="8" customFormat="1" x14ac:dyDescent="0.2"/>
    <row r="52" s="8" customFormat="1" x14ac:dyDescent="0.2"/>
    <row r="53" s="8" customFormat="1" x14ac:dyDescent="0.2"/>
  </sheetData>
  <mergeCells count="17">
    <mergeCell ref="A1:I1"/>
    <mergeCell ref="A2:I2"/>
    <mergeCell ref="B30:E30"/>
    <mergeCell ref="F13:G13"/>
    <mergeCell ref="A13:E13"/>
    <mergeCell ref="A25:B25"/>
    <mergeCell ref="C14:D14"/>
    <mergeCell ref="F14:G14"/>
    <mergeCell ref="B5:D5"/>
    <mergeCell ref="F5:I5"/>
    <mergeCell ref="B6:D6"/>
    <mergeCell ref="B7:D7"/>
    <mergeCell ref="B8:D8"/>
    <mergeCell ref="B9:D9"/>
    <mergeCell ref="A33:I33"/>
    <mergeCell ref="B31:E31"/>
    <mergeCell ref="A34:I34"/>
  </mergeCells>
  <dataValidations count="1">
    <dataValidation allowBlank="1" showInputMessage="1" showErrorMessage="1" promptTitle="Next Year" prompt="Achievement in 2021 will be included in the report submitted in 2021" sqref="F16:G28"/>
  </dataValidations>
  <hyperlinks>
    <hyperlink ref="B9" r:id="rId1"/>
  </hyperlinks>
  <pageMargins left="0.7" right="0.7" top="0.75" bottom="0.75" header="0.3" footer="0.3"/>
  <pageSetup scale="97" fitToHeight="0" orientation="landscape" r:id="rId2"/>
  <rowBreaks count="1" manualBreakCount="1">
    <brk id="28" max="16383" man="1"/>
  </rowBreaks>
  <drawing r:id="rId3"/>
  <legacyDrawing r:id="rId4"/>
  <oleObjects>
    <mc:AlternateContent xmlns:mc="http://schemas.openxmlformats.org/markup-compatibility/2006">
      <mc:Choice Requires="x14">
        <oleObject progId="Acrobat Document" dvAspect="DVASPECT_ICON" shapeId="2049" r:id="rId5">
          <objectPr defaultSize="0" r:id="rId6">
            <anchor moveWithCells="1">
              <from>
                <xdr:col>11</xdr:col>
                <xdr:colOff>0</xdr:colOff>
                <xdr:row>33</xdr:row>
                <xdr:rowOff>0</xdr:rowOff>
              </from>
              <to>
                <xdr:col>11</xdr:col>
                <xdr:colOff>914400</xdr:colOff>
                <xdr:row>33</xdr:row>
                <xdr:rowOff>688157</xdr:rowOff>
              </to>
            </anchor>
          </objectPr>
        </oleObject>
      </mc:Choice>
      <mc:Fallback>
        <oleObject progId="Acrobat Document" dvAspect="DVASPECT_ICON" shapeId="2049" r:id="rId5"/>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2"/>
  <sheetViews>
    <sheetView workbookViewId="0">
      <selection activeCell="A2" sqref="A2:AY2"/>
    </sheetView>
  </sheetViews>
  <sheetFormatPr defaultRowHeight="14.85" x14ac:dyDescent="0.25"/>
  <cols>
    <col min="1" max="1" width="36.140625" bestFit="1" customWidth="1"/>
    <col min="3" max="3" width="10.5703125" customWidth="1"/>
    <col min="12" max="12" width="10.5703125" customWidth="1"/>
  </cols>
  <sheetData>
    <row r="1" spans="1:82" ht="161.1" x14ac:dyDescent="0.25">
      <c r="A1" s="39" t="s">
        <v>23</v>
      </c>
      <c r="B1" s="39" t="s">
        <v>36</v>
      </c>
      <c r="C1" s="39" t="s">
        <v>37</v>
      </c>
      <c r="D1" s="39" t="s">
        <v>38</v>
      </c>
      <c r="E1" s="39" t="s">
        <v>39</v>
      </c>
      <c r="F1" s="39" t="s">
        <v>40</v>
      </c>
      <c r="G1" s="39" t="s">
        <v>41</v>
      </c>
      <c r="H1" s="39" t="s">
        <v>42</v>
      </c>
      <c r="I1" s="39" t="s">
        <v>43</v>
      </c>
      <c r="J1" s="39" t="s">
        <v>44</v>
      </c>
      <c r="K1" s="39" t="s">
        <v>45</v>
      </c>
      <c r="L1" s="39" t="s">
        <v>46</v>
      </c>
      <c r="M1" s="39" t="s">
        <v>47</v>
      </c>
      <c r="N1" s="39" t="s">
        <v>48</v>
      </c>
      <c r="O1" s="39" t="s">
        <v>49</v>
      </c>
      <c r="P1" s="39" t="s">
        <v>50</v>
      </c>
      <c r="Q1" s="39" t="s">
        <v>51</v>
      </c>
      <c r="R1" s="39" t="s">
        <v>52</v>
      </c>
      <c r="S1" s="39" t="s">
        <v>53</v>
      </c>
      <c r="T1" s="39" t="s">
        <v>54</v>
      </c>
      <c r="U1" s="39" t="s">
        <v>55</v>
      </c>
      <c r="V1" s="39" t="s">
        <v>56</v>
      </c>
      <c r="W1" s="39" t="s">
        <v>57</v>
      </c>
      <c r="X1" s="39" t="s">
        <v>58</v>
      </c>
      <c r="Y1" s="39" t="s">
        <v>59</v>
      </c>
      <c r="Z1" s="39" t="s">
        <v>60</v>
      </c>
      <c r="AA1" s="39" t="s">
        <v>61</v>
      </c>
      <c r="AB1" s="39" t="s">
        <v>62</v>
      </c>
      <c r="AC1" s="39" t="s">
        <v>63</v>
      </c>
      <c r="AD1" s="39" t="s">
        <v>64</v>
      </c>
      <c r="AE1" s="39" t="s">
        <v>65</v>
      </c>
      <c r="AF1" s="39" t="s">
        <v>66</v>
      </c>
      <c r="AG1" s="39" t="s">
        <v>67</v>
      </c>
      <c r="AH1" s="39" t="s">
        <v>68</v>
      </c>
      <c r="AI1" s="39" t="s">
        <v>69</v>
      </c>
      <c r="AJ1" s="39" t="s">
        <v>70</v>
      </c>
      <c r="AK1" s="39" t="s">
        <v>71</v>
      </c>
      <c r="AL1" s="39" t="s">
        <v>72</v>
      </c>
      <c r="AM1" s="39" t="s">
        <v>73</v>
      </c>
      <c r="AN1" s="39" t="s">
        <v>74</v>
      </c>
      <c r="AO1" s="39" t="s">
        <v>75</v>
      </c>
      <c r="AP1" s="39" t="s">
        <v>76</v>
      </c>
      <c r="AQ1" s="39" t="s">
        <v>77</v>
      </c>
      <c r="AR1" s="39" t="s">
        <v>78</v>
      </c>
      <c r="AS1" s="39" t="s">
        <v>79</v>
      </c>
      <c r="AT1" s="39" t="s">
        <v>19</v>
      </c>
      <c r="AU1" s="39" t="s">
        <v>20</v>
      </c>
      <c r="AV1" s="39" t="s">
        <v>21</v>
      </c>
      <c r="AW1" s="39" t="s">
        <v>80</v>
      </c>
      <c r="AX1" s="39" t="s">
        <v>22</v>
      </c>
      <c r="AY1" s="39" t="s">
        <v>81</v>
      </c>
      <c r="AZ1" s="39" t="s">
        <v>23</v>
      </c>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row>
    <row r="2" spans="1:82" x14ac:dyDescent="0.25">
      <c r="A2" t="str">
        <f>CON_Utility_Name</f>
        <v>Snohomish County PUD</v>
      </c>
      <c r="B2">
        <f>+CON_2020_Agriculture_Expend</f>
        <v>0</v>
      </c>
      <c r="C2">
        <f>+CON_2020_Agriculture_MWH</f>
        <v>0</v>
      </c>
      <c r="D2">
        <f>+CON_2020_Commercial_Expend</f>
        <v>2341469.79</v>
      </c>
      <c r="E2">
        <f>+CON_2020_Commercial_MWH</f>
        <v>17431.908827564996</v>
      </c>
      <c r="F2">
        <f>+CON_2020_Distribution_Expend</f>
        <v>0</v>
      </c>
      <c r="G2">
        <f>+CON_2020_Distribution_MWH</f>
        <v>0</v>
      </c>
      <c r="H2">
        <f>+CON_2020_Expenditures</f>
        <v>15472884.6</v>
      </c>
      <c r="I2">
        <f>+CON_2020_Industrial_Expend</f>
        <v>1308052.71</v>
      </c>
      <c r="J2">
        <f>+CON_2020_Industrial_MWH</f>
        <v>16641.661288199997</v>
      </c>
      <c r="K2">
        <f>+CON_2020_MWH</f>
        <v>77909.875409623768</v>
      </c>
      <c r="L2">
        <f>+CON_2020_NEEA_Expend</f>
        <v>222861.69</v>
      </c>
      <c r="M2">
        <f>+CON_2020_NEEA_MWH</f>
        <v>22723.202205899997</v>
      </c>
      <c r="N2">
        <f>+CON_2020_OtherSector1_Expend</f>
        <v>0</v>
      </c>
      <c r="O2">
        <f>+CON_2020_OtherSector1_MWH</f>
        <v>0</v>
      </c>
      <c r="P2">
        <f>+CON_2020_OtherSector2_Expend</f>
        <v>0</v>
      </c>
      <c r="Q2">
        <f>+CON_2020_OtherSector2_MWH</f>
        <v>0</v>
      </c>
      <c r="R2">
        <f>+CON_2020_Production_Expend</f>
        <v>0</v>
      </c>
      <c r="S2">
        <f>+CON_2020_Production_MWH</f>
        <v>0</v>
      </c>
      <c r="T2">
        <f>+CON_2020_Program1_Expend</f>
        <v>0</v>
      </c>
      <c r="U2">
        <f>+CON_2020_Program2_Expend</f>
        <v>5874547.7099999897</v>
      </c>
      <c r="V2">
        <f>+CON_2020_Residential_Expend</f>
        <v>5725952.7000000114</v>
      </c>
      <c r="W2">
        <f>+CON_2020_Residential_MWH</f>
        <v>21113.103087958774</v>
      </c>
      <c r="X2">
        <f>+CON_2021_Agriculture_Expend</f>
        <v>0</v>
      </c>
      <c r="Y2">
        <f>+CON_2021_Agriculture_MWH</f>
        <v>0</v>
      </c>
      <c r="Z2">
        <f>+CON_2021_Commercial_Expend</f>
        <v>0</v>
      </c>
      <c r="AA2">
        <f>+CON_2021_Commercial_MWH</f>
        <v>0</v>
      </c>
      <c r="AB2">
        <f>+CON_2021_Distribution_Expend</f>
        <v>0</v>
      </c>
      <c r="AC2">
        <f>+CON_2021_Distribution_MWH</f>
        <v>0</v>
      </c>
      <c r="AD2">
        <f>+CON_2021_Expenditures</f>
        <v>0</v>
      </c>
      <c r="AE2">
        <f>+CON_2021_Industrial_Expend</f>
        <v>0</v>
      </c>
      <c r="AF2">
        <f>+CON_2021_Industrial_MWH</f>
        <v>0</v>
      </c>
      <c r="AG2">
        <f>+CON_2021_MWH</f>
        <v>0</v>
      </c>
      <c r="AH2">
        <f>+CON_2021_NEEA_Expend</f>
        <v>0</v>
      </c>
      <c r="AI2">
        <f>+CON_2021_NEEA_MWH</f>
        <v>0</v>
      </c>
      <c r="AJ2">
        <f>+CON_2021_OtherSector1_Expend</f>
        <v>0</v>
      </c>
      <c r="AK2">
        <f>+CON_2021_OtherSector1_MWH</f>
        <v>0</v>
      </c>
      <c r="AL2">
        <f>+CON_2021_OtherSector2_Expend</f>
        <v>0</v>
      </c>
      <c r="AM2">
        <f>+CON_2021_OtherSector2_MWH</f>
        <v>0</v>
      </c>
      <c r="AN2">
        <f>+CON_2021_Production_Expend</f>
        <v>0</v>
      </c>
      <c r="AO2">
        <f>+CON_2021_Production_MWH</f>
        <v>0</v>
      </c>
      <c r="AP2">
        <f>+CON_2021_Program1_Expend</f>
        <v>0</v>
      </c>
      <c r="AQ2">
        <f>+CON_2021_Program2_Expend</f>
        <v>0</v>
      </c>
      <c r="AR2">
        <f>+CON_2021_Residential_Expend</f>
        <v>0</v>
      </c>
      <c r="AS2">
        <f>+CON_2021_Residential_MWH</f>
        <v>0</v>
      </c>
      <c r="AT2" t="str">
        <f>+CON_Contact_Name</f>
        <v>Michael Coe</v>
      </c>
      <c r="AU2" t="str">
        <f>+CON_Email</f>
        <v>mjcoe@snopud.com</v>
      </c>
      <c r="AV2" t="str">
        <f>+CON_Phone</f>
        <v>425-783-8357</v>
      </c>
      <c r="AW2">
        <f>CON_Potential_2020_2029</f>
        <v>616441.20000000007</v>
      </c>
      <c r="AX2">
        <f>+CON_Report_Date</f>
        <v>44347</v>
      </c>
      <c r="AY2">
        <f>+CON_Target_2020_2021</f>
        <v>107222</v>
      </c>
      <c r="AZ2" t="str">
        <f>+CON_Utility_Name</f>
        <v>Snohomish County PUD</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0552A30-C61D-4F28-B87C-DA976C46E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B5134EF7-F04D-4218-953F-7A835D8EE7C1}">
  <ds:schemaRefs>
    <ds:schemaRef ds:uri="http://www.w3.org/XML/1998/namespace"/>
    <ds:schemaRef ds:uri="http://schemas.microsoft.com/office/2006/documentManagement/types"/>
    <ds:schemaRef ds:uri="http://purl.org/dc/terms/"/>
    <ds:schemaRef ds:uri="http://purl.org/dc/dcmitype/"/>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52</vt:i4>
      </vt:variant>
    </vt:vector>
  </HeadingPairs>
  <TitlesOfParts>
    <vt:vector size="55" baseType="lpstr">
      <vt:lpstr>Background</vt:lpstr>
      <vt:lpstr>Conservation Report</vt:lpstr>
      <vt:lpstr>Data</vt:lpstr>
      <vt:lpstr>CON_2020_Agriculture_Expend</vt:lpstr>
      <vt:lpstr>CON_2020_Agriculture_MWH</vt:lpstr>
      <vt:lpstr>CON_2020_Commercial_Expend</vt:lpstr>
      <vt:lpstr>CON_2020_Commercial_MWH</vt:lpstr>
      <vt:lpstr>CON_2020_Distribution_Expend</vt:lpstr>
      <vt:lpstr>CON_2020_Distribution_MWH</vt:lpstr>
      <vt:lpstr>CON_2020_Expenditures</vt:lpstr>
      <vt:lpstr>CON_2020_Industrial_Expend</vt:lpstr>
      <vt:lpstr>CON_2020_Industrial_MWH</vt:lpstr>
      <vt:lpstr>CON_2020_MWH</vt:lpstr>
      <vt:lpstr>CON_2020_NEEA_Expend</vt:lpstr>
      <vt:lpstr>CON_2020_NEEA_MWH</vt:lpstr>
      <vt:lpstr>CON_2020_OtherSector1_Expend</vt:lpstr>
      <vt:lpstr>CON_2020_OtherSector1_MWH</vt:lpstr>
      <vt:lpstr>CON_2020_OtherSector2_Expend</vt:lpstr>
      <vt:lpstr>CON_2020_OtherSector2_MWH</vt:lpstr>
      <vt:lpstr>CON_2020_Production_Expend</vt:lpstr>
      <vt:lpstr>CON_2020_Production_MWH</vt:lpstr>
      <vt:lpstr>CON_2020_Program1_Expend</vt:lpstr>
      <vt:lpstr>CON_2020_Program2_Expend</vt:lpstr>
      <vt:lpstr>CON_2020_Residential_Expend</vt:lpstr>
      <vt:lpstr>CON_2020_Residential_MWH</vt:lpstr>
      <vt:lpstr>CON_2021_Agriculture_Expend</vt:lpstr>
      <vt:lpstr>CON_2021_Agriculture_MWH</vt:lpstr>
      <vt:lpstr>CON_2021_Commercial_Expend</vt:lpstr>
      <vt:lpstr>CON_2021_Commercial_MWH</vt:lpstr>
      <vt:lpstr>CON_2021_Distribution_Expend</vt:lpstr>
      <vt:lpstr>CON_2021_Distribution_MWH</vt:lpstr>
      <vt:lpstr>CON_2021_Expenditures</vt:lpstr>
      <vt:lpstr>CON_2021_Industrial_Expend</vt:lpstr>
      <vt:lpstr>CON_2021_Industrial_MWH</vt:lpstr>
      <vt:lpstr>CON_2021_MWH</vt:lpstr>
      <vt:lpstr>CON_2021_NEEA_Expend</vt:lpstr>
      <vt:lpstr>CON_2021_NEEA_MWH</vt:lpstr>
      <vt:lpstr>CON_2021_OtherSector1_Expend</vt:lpstr>
      <vt:lpstr>CON_2021_OtherSector1_MWH</vt:lpstr>
      <vt:lpstr>CON_2021_OtherSector2_Expend</vt:lpstr>
      <vt:lpstr>CON_2021_OtherSector2_MWH</vt:lpstr>
      <vt:lpstr>CON_2021_Production_Expend</vt:lpstr>
      <vt:lpstr>CON_2021_Production_MWH</vt:lpstr>
      <vt:lpstr>CON_2021_Program1_Expend</vt:lpstr>
      <vt:lpstr>CON_2021_Program2_Expend</vt:lpstr>
      <vt:lpstr>CON_2021_Residential_Expend</vt:lpstr>
      <vt:lpstr>CON_2021_Residential_MWH</vt:lpstr>
      <vt:lpstr>CON_Contact_Name</vt:lpstr>
      <vt:lpstr>CON_Email</vt:lpstr>
      <vt:lpstr>CON_Phone</vt:lpstr>
      <vt:lpstr>CON_Potential_2020_2029</vt:lpstr>
      <vt:lpstr>CON_Report_Date</vt:lpstr>
      <vt:lpstr>CON_Target_2020_2021</vt:lpstr>
      <vt:lpstr>CON_Utility_Name</vt:lpstr>
      <vt:lpstr>'Conservation Report'!Print_Area</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2019 Report Workbook for Utilities</dc:title>
  <dc:creator>Glenn Blackmon</dc:creator>
  <cp:keywords/>
  <cp:lastModifiedBy>Scharff, Austin (COM)</cp:lastModifiedBy>
  <cp:lastPrinted>2019-04-03T22:15:51Z</cp:lastPrinted>
  <dcterms:created xsi:type="dcterms:W3CDTF">2012-03-20T21:01:26Z</dcterms:created>
  <dcterms:modified xsi:type="dcterms:W3CDTF">2021-07-29T19:33:19Z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