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AustinS\Desktop\EIA 2021 Reports\"/>
    </mc:Choice>
  </mc:AlternateContent>
  <bookViews>
    <workbookView xWindow="0" yWindow="0" windowWidth="28800" windowHeight="11401" tabRatio="719" activeTab="1"/>
  </bookViews>
  <sheets>
    <sheet name="Background" sheetId="21" r:id="rId1"/>
    <sheet name="Conservation Report" sheetId="18" r:id="rId2"/>
    <sheet name="Data" sheetId="19" state="hidden" r:id="rId3"/>
  </sheets>
  <definedNames>
    <definedName name="CON_2020_Agriculture_Expend">'Conservation Report'!$D$19</definedName>
    <definedName name="CON_2020_Agriculture_MWH">'Conservation Report'!$C$19</definedName>
    <definedName name="CON_2020_Commercial_Expend">'Conservation Report'!$D$17</definedName>
    <definedName name="CON_2020_Commercial_MWH">'Conservation Report'!$C$17</definedName>
    <definedName name="CON_2020_Distribution_Expend">'Conservation Report'!$D$20</definedName>
    <definedName name="CON_2020_Distribution_MWH">'Conservation Report'!$C$20</definedName>
    <definedName name="CON_2020_Expenditures">'Conservation Report'!$D$28</definedName>
    <definedName name="CON_2020_Industrial_Expend">'Conservation Report'!$D$18</definedName>
    <definedName name="CON_2020_Industrial_MWH">'Conservation Report'!$C$18</definedName>
    <definedName name="CON_2020_MWH">'Conservation Report'!$C$28</definedName>
    <definedName name="CON_2020_NEEA_Expend">'Conservation Report'!$D$22</definedName>
    <definedName name="CON_2020_NEEA_MWH">'Conservation Report'!$C$22</definedName>
    <definedName name="CON_2020_OtherSector1_Expend">'Conservation Report'!$D$23</definedName>
    <definedName name="CON_2020_OtherSector1_MWH">'Conservation Report'!$C$23</definedName>
    <definedName name="CON_2020_OtherSector2_Expend">'Conservation Report'!$D$24</definedName>
    <definedName name="CON_2020_OtherSector2_MWH">'Conservation Report'!$C$24</definedName>
    <definedName name="CON_2020_Production_Expend">'Conservation Report'!$D$21</definedName>
    <definedName name="CON_2020_Production_MWH">'Conservation Report'!$C$21</definedName>
    <definedName name="CON_2020_Program1_Expend">'Conservation Report'!$D$26</definedName>
    <definedName name="CON_2020_Program2_Expend">'Conservation Report'!$D$27</definedName>
    <definedName name="CON_2020_Residential_Expend">'Conservation Report'!$D$16</definedName>
    <definedName name="CON_2020_Residential_MWH">'Conservation Report'!$C$16</definedName>
    <definedName name="CON_2021_Agriculture_Expend">'Conservation Report'!$G$19</definedName>
    <definedName name="CON_2021_Agriculture_MWH">'Conservation Report'!$F$19</definedName>
    <definedName name="CON_2021_Commercial_Expend">'Conservation Report'!$G$17</definedName>
    <definedName name="CON_2021_Commercial_MWH">'Conservation Report'!$F$17</definedName>
    <definedName name="CON_2021_Distribution_Expend">'Conservation Report'!$G$20</definedName>
    <definedName name="CON_2021_Distribution_MWH">'Conservation Report'!$F$20</definedName>
    <definedName name="CON_2021_Expenditures">'Conservation Report'!$G$28</definedName>
    <definedName name="CON_2021_Industrial_Expend">'Conservation Report'!$G$18</definedName>
    <definedName name="CON_2021_Industrial_MWH">'Conservation Report'!$F$18</definedName>
    <definedName name="CON_2021_MWH">'Conservation Report'!$F$28</definedName>
    <definedName name="CON_2021_NEEA_Expend">'Conservation Report'!$G$22</definedName>
    <definedName name="CON_2021_NEEA_MWH">'Conservation Report'!$F$22</definedName>
    <definedName name="CON_2021_OtherSector1_Expend">'Conservation Report'!$G$23</definedName>
    <definedName name="CON_2021_OtherSector1_MWH">'Conservation Report'!$F$23</definedName>
    <definedName name="CON_2021_OtherSector2_Expend">'Conservation Report'!$G$24</definedName>
    <definedName name="CON_2021_OtherSector2_MWH">'Conservation Report'!$F$24</definedName>
    <definedName name="CON_2021_Production_Expend">'Conservation Report'!$G$21</definedName>
    <definedName name="CON_2021_Production_MWH">'Conservation Report'!$F$21</definedName>
    <definedName name="CON_2021_Program1_Expend">'Conservation Report'!$G$26</definedName>
    <definedName name="CON_2021_Program2_Expend">'Conservation Report'!$G$27</definedName>
    <definedName name="CON_2021_Residential_Expend">'Conservation Report'!$G$16</definedName>
    <definedName name="CON_2021_Residential_MWH">'Conservation Report'!$F$16</definedName>
    <definedName name="CON_Contact_Name">'Conservation Report'!$B$7</definedName>
    <definedName name="CON_Email">'Conservation Report'!$B$9</definedName>
    <definedName name="CON_Phone">'Conservation Report'!$B$8</definedName>
    <definedName name="CON_Potential_2020_2029">'Conservation Report'!$H$8</definedName>
    <definedName name="CON_Report_Date">'Conservation Report'!$B$6</definedName>
    <definedName name="CON_Target_2020_2021">'Conservation Report'!$H$9</definedName>
    <definedName name="CON_Utility_Name">'Conservation Report'!$B$5</definedName>
    <definedName name="_xlnm.Print_Area" localSheetId="1">'Conservation Report'!$A$3:$I$34</definedName>
  </definedNames>
  <calcPr calcId="162913"/>
</workbook>
</file>

<file path=xl/calcChain.xml><?xml version="1.0" encoding="utf-8"?>
<calcChain xmlns="http://schemas.openxmlformats.org/spreadsheetml/2006/main">
  <c r="AZ2" i="19" l="1"/>
  <c r="AY2" i="19" l="1"/>
  <c r="AW2" i="19" l="1"/>
  <c r="A2" i="19" l="1"/>
  <c r="AS2" i="19" l="1"/>
  <c r="W2" i="19"/>
  <c r="E2" i="19"/>
  <c r="AX2" i="19" l="1"/>
  <c r="AV2" i="19"/>
  <c r="AU2" i="19"/>
  <c r="AT2" i="19"/>
  <c r="AR2" i="19"/>
  <c r="AQ2" i="19"/>
  <c r="AP2" i="19"/>
  <c r="AO2" i="19"/>
  <c r="AN2" i="19"/>
  <c r="AM2" i="19"/>
  <c r="AL2" i="19"/>
  <c r="AK2" i="19"/>
  <c r="AJ2" i="19"/>
  <c r="AI2" i="19"/>
  <c r="AH2" i="19"/>
  <c r="AF2" i="19"/>
  <c r="AE2" i="19"/>
  <c r="AC2" i="19"/>
  <c r="AB2" i="19"/>
  <c r="AA2" i="19"/>
  <c r="Z2" i="19"/>
  <c r="Y2" i="19"/>
  <c r="X2" i="19"/>
  <c r="V2" i="19"/>
  <c r="U2" i="19"/>
  <c r="T2" i="19"/>
  <c r="S2" i="19"/>
  <c r="R2" i="19"/>
  <c r="Q2" i="19"/>
  <c r="P2" i="19"/>
  <c r="O2" i="19"/>
  <c r="N2" i="19"/>
  <c r="M2" i="19"/>
  <c r="L2" i="19"/>
  <c r="J2" i="19"/>
  <c r="I2" i="19"/>
  <c r="G2" i="19"/>
  <c r="F2" i="19"/>
  <c r="D2" i="19"/>
  <c r="C2" i="19"/>
  <c r="B2" i="19"/>
  <c r="G28" i="18" l="1"/>
  <c r="AD2" i="19" s="1"/>
  <c r="F28" i="18"/>
  <c r="AG2" i="19" s="1"/>
  <c r="B30" i="18" l="1"/>
  <c r="D28" i="18" l="1"/>
  <c r="H2" i="19" s="1"/>
  <c r="C28" i="18"/>
  <c r="H10" i="18" s="1"/>
  <c r="K2" i="19" l="1"/>
</calcChain>
</file>

<file path=xl/sharedStrings.xml><?xml version="1.0" encoding="utf-8"?>
<sst xmlns="http://schemas.openxmlformats.org/spreadsheetml/2006/main" count="98" uniqueCount="92">
  <si>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</si>
  <si>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</si>
  <si>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</si>
  <si>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</si>
  <si>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</si>
  <si>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</si>
  <si>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</si>
  <si>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</si>
  <si>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</si>
  <si>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</si>
  <si>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</si>
  <si>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</si>
  <si>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</si>
  <si>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 xml:space="preserve"> Distribution Efficiency</t>
  </si>
  <si>
    <t xml:space="preserve"> Production Efficiency</t>
  </si>
  <si>
    <t>Conservation by Sector</t>
  </si>
  <si>
    <r>
      <t xml:space="preserve">Conservation expenditures </t>
    </r>
    <r>
      <rPr>
        <i/>
        <sz val="10"/>
        <color theme="1"/>
        <rFont val="Arial"/>
        <family val="2"/>
      </rPr>
      <t xml:space="preserve">NOT </t>
    </r>
    <r>
      <rPr>
        <sz val="10"/>
        <color theme="1"/>
        <rFont val="Arial"/>
        <family val="2"/>
      </rPr>
      <t>included in sector expenditures</t>
    </r>
  </si>
  <si>
    <t>Contact Name/Dept</t>
  </si>
  <si>
    <t>Report Date</t>
  </si>
  <si>
    <t>CON_Contact_Name</t>
  </si>
  <si>
    <t>CON_Email</t>
  </si>
  <si>
    <t>CON_Phone</t>
  </si>
  <si>
    <t>CON_Report_Date</t>
  </si>
  <si>
    <t>CON_Utility_Name</t>
  </si>
  <si>
    <r>
      <t>Submission:</t>
    </r>
    <r>
      <rPr>
        <sz val="11"/>
        <color rgb="FF000000"/>
        <rFont val="Arial"/>
        <family val="2"/>
      </rPr>
      <t xml:space="preserve"> Email this workbook and all supporting documentation to </t>
    </r>
    <r>
      <rPr>
        <b/>
        <sz val="11"/>
        <color rgb="FF993300"/>
        <rFont val="Arial"/>
        <family val="2"/>
      </rPr>
      <t xml:space="preserve">EIA@commerce.wa.gov </t>
    </r>
  </si>
  <si>
    <t>Notes, including a brief description of the methodology used to establish the utility's ten-year potential and biennial target to capture cost-effective conservation:</t>
  </si>
  <si>
    <t>Enter information in green-shaded fields.</t>
  </si>
  <si>
    <t>Do not modify blue-shaded fields.</t>
  </si>
  <si>
    <t>Summary of Achievement and Targets (MWh)</t>
  </si>
  <si>
    <t>Biennial</t>
  </si>
  <si>
    <r>
      <t xml:space="preserve">Energy Independence Act (I-937) </t>
    </r>
    <r>
      <rPr>
        <sz val="11"/>
        <color rgb="FF000000"/>
        <rFont val="Arial Black"/>
        <family val="2"/>
      </rPr>
      <t>Conservation Report Workbook</t>
    </r>
  </si>
  <si>
    <r>
      <t>Questions:</t>
    </r>
    <r>
      <rPr>
        <sz val="11"/>
        <color rgb="FF000000"/>
        <rFont val="Arial"/>
        <family val="2"/>
      </rPr>
      <t xml:space="preserve"> Glenn Blackmon, State Energy Office, (360) 339-5619, </t>
    </r>
    <r>
      <rPr>
        <b/>
        <sz val="11"/>
        <color theme="3"/>
        <rFont val="Arial"/>
        <family val="2"/>
      </rPr>
      <t>glenn.blackmon@commerce.wa.gov</t>
    </r>
  </si>
  <si>
    <r>
      <rPr>
        <sz val="12"/>
        <color theme="1"/>
        <rFont val="Arial"/>
        <family val="2"/>
      </rPr>
      <t xml:space="preserve">Energy Independence Act (I-937) </t>
    </r>
    <r>
      <rPr>
        <sz val="12"/>
        <color theme="1"/>
        <rFont val="Arial Black"/>
        <family val="2"/>
      </rPr>
      <t>Conservation Report 2020-2021</t>
    </r>
  </si>
  <si>
    <t>2020 Achievement</t>
  </si>
  <si>
    <t>2021 Achievement</t>
  </si>
  <si>
    <r>
      <t>Deadline:</t>
    </r>
    <r>
      <rPr>
        <sz val="11"/>
        <color rgb="FF000000"/>
        <rFont val="Arial"/>
        <family val="2"/>
      </rPr>
      <t xml:space="preserve"> June 1, 2021</t>
    </r>
  </si>
  <si>
    <t>CON_2020_Agriculture_Expend</t>
  </si>
  <si>
    <t>CON_2020_Agriculture_MWH</t>
  </si>
  <si>
    <t>CON_2020_Commercial_Expend</t>
  </si>
  <si>
    <t>CON_2020_Commercial_MWH</t>
  </si>
  <si>
    <t>CON_2020_Distribution_Expend</t>
  </si>
  <si>
    <t>CON_2020_Distribution_MWH</t>
  </si>
  <si>
    <t>CON_2020_Expenditures</t>
  </si>
  <si>
    <t>CON_2020_Industrial_Expend</t>
  </si>
  <si>
    <t>CON_2020_Industrial_MWH</t>
  </si>
  <si>
    <t>CON_2020_MWH</t>
  </si>
  <si>
    <t>CON_2020_NEEA_Expend</t>
  </si>
  <si>
    <t>CON_2020_NEEA_MWH</t>
  </si>
  <si>
    <t>CON_2020_OtherSector1_Expend</t>
  </si>
  <si>
    <t>CON_2020_OtherSector1_MWH</t>
  </si>
  <si>
    <t>CON_2020_OtherSector2_Expend</t>
  </si>
  <si>
    <t>CON_2020_OtherSector2_MWH</t>
  </si>
  <si>
    <t>CON_2020_Production_Expend</t>
  </si>
  <si>
    <t>CON_2020_Production_MWH</t>
  </si>
  <si>
    <t>CON_2020_Program1_Expend</t>
  </si>
  <si>
    <t>CON_2020_Program2_Expend</t>
  </si>
  <si>
    <t>CON_2020_Residential_Expend</t>
  </si>
  <si>
    <t>CON_2020_Residential_MWH</t>
  </si>
  <si>
    <t>CON_2021_Agriculture_Expend</t>
  </si>
  <si>
    <t>CON_2021_Agriculture_MWH</t>
  </si>
  <si>
    <t>CON_2021_Commercial_Expend</t>
  </si>
  <si>
    <t>CON_2021_Commercial_MWH</t>
  </si>
  <si>
    <t>CON_2021_Distribution_Expend</t>
  </si>
  <si>
    <t>CON_2021_Distribution_MWH</t>
  </si>
  <si>
    <t>CON_2021_Expenditures</t>
  </si>
  <si>
    <t>CON_2021_Industrial_Expend</t>
  </si>
  <si>
    <t>CON_2021_Industrial_MWH</t>
  </si>
  <si>
    <t>CON_2021_MWH</t>
  </si>
  <si>
    <t>CON_2021_NEEA_Expend</t>
  </si>
  <si>
    <t>CON_2021_NEEA_MWH</t>
  </si>
  <si>
    <t>CON_2021_OtherSector1_Expend</t>
  </si>
  <si>
    <t>CON_2021_OtherSector1_MWH</t>
  </si>
  <si>
    <t>CON_2021_OtherSector2_Expend</t>
  </si>
  <si>
    <t>CON_2021_OtherSector2_MWH</t>
  </si>
  <si>
    <t>CON_2021_Production_Expend</t>
  </si>
  <si>
    <t>CON_2021_Production_MWH</t>
  </si>
  <si>
    <t>CON_2021_Program1_Expend</t>
  </si>
  <si>
    <t>CON_2021_Program2_Expend</t>
  </si>
  <si>
    <t>CON_2021_Residential_Expend</t>
  </si>
  <si>
    <t>CON_2021_Residential_MWH</t>
  </si>
  <si>
    <t>CON_Potential_2020_2029</t>
  </si>
  <si>
    <t>CON_Target_2020_2021</t>
  </si>
  <si>
    <t>2020-2021</t>
  </si>
  <si>
    <t>Potential 2020-2029</t>
  </si>
  <si>
    <t>Target 2020-2021</t>
  </si>
  <si>
    <t>Achievement 2020</t>
  </si>
  <si>
    <t>Published: March 16, 2021</t>
  </si>
  <si>
    <t>Clark Public Utilities</t>
  </si>
  <si>
    <t>Debbie DePetris</t>
  </si>
  <si>
    <t>(360) 992-3279</t>
  </si>
  <si>
    <t>DDePetris@clarkpud.com</t>
  </si>
  <si>
    <t>April 26,2021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</si>
</sst>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_(* #,##0.0_);_(* \(#,##0.0\);_(* &quot;-&quot;??_);_(@_)"/>
    <numFmt numFmtId="165" formatCode="_(* #,##0_);_(* \(#,##0\);_(* &quot;-&quot;??_);_(@_)"/>
    <numFmt numFmtId="166" formatCode="[$-409]mmmm\ d\,\ yyyy;@"/>
    <numFmt numFmtId="167" formatCode="&quot;$&quot;#,##0"/>
  </numFmts>
  <fonts count="16" x14ac:knownFonts="1">
    <font>
      <sz val="11"/>
      <color theme="1"/>
      <name val="Calibri"/>
      <family val="2"/>
      <scheme val="minor"/>
    </font>
    <font>
      <sz val="10"/>
      <name val="Arial"/>
      <family val="2"/>
    </font>
    <font>
      <b/>
      <sz val="10"/>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12"/>
      <color theme="1"/>
      <name val="Arial Black"/>
      <family val="2"/>
    </font>
    <font>
      <sz val="12"/>
      <color theme="1"/>
      <name val="Arial"/>
      <family val="2"/>
    </font>
    <font>
      <sz val="11"/>
      <color rgb="FF000000"/>
      <name val="Arial Black"/>
      <family val="2"/>
    </font>
    <font>
      <sz val="11"/>
      <color rgb="FF000000"/>
      <name val="Arial"/>
      <family val="2"/>
    </font>
    <font>
      <b/>
      <sz val="11"/>
      <color rgb="FF000000"/>
      <name val="Arial"/>
      <family val="2"/>
    </font>
    <font>
      <b/>
      <sz val="11"/>
      <color rgb="FF993300"/>
      <name val="Arial"/>
      <family val="2"/>
    </font>
    <font>
      <b/>
      <sz val="11"/>
      <color theme="3"/>
      <name val="Arial"/>
      <family val="2"/>
    </font>
    <font>
      <sz val="11"/>
      <name val="Arial"/>
      <family val="2"/>
    </font>
  </fonts>
  <fills count="12">
    <fill>
      <patternFill patternType="none"/>
    </fill>
    <fill>
      <patternFill patternType="gray125"/>
    </fill>
    <fill>
      <patternFill patternType="solid">
        <fgColor theme="0"/>
        <bgColor indexed="64"/>
      </patternFill>
    </fill>
    <fill>
      <patternFill patternType="darkGray">
        <fgColor theme="0" tint="-0.499984740745262"/>
        <bgColor rgb="FFE4E4E4"/>
      </patternFill>
    </fill>
    <fill>
      <patternFill patternType="solid">
        <fgColor rgb="FFFFFFFF"/>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3" tint="0.79998168889431442"/>
        <bgColor indexed="64"/>
      </patternFill>
    </fill>
    <fill>
      <patternFill patternType="lightTrellis">
        <bgColor theme="6" tint="0.79998168889431442"/>
      </patternFill>
    </fill>
    <fill>
      <patternFill patternType="lightTrellis">
        <bgColor theme="0"/>
      </patternFill>
    </fill>
    <fill>
      <patternFill patternType="lightTrellis">
        <fgColor theme="0" tint="-0.499984740745262"/>
        <bgColor rgb="FFE4E4E4"/>
      </patternFill>
    </fill>
    <fill>
      <patternFill patternType="lightTrellis">
        <bgColor theme="4" tint="0.79998168889431442"/>
      </patternFill>
    </fill>
  </fills>
  <borders count="23">
    <border>
      <left/>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top style="thick">
        <color indexed="64"/>
      </top>
      <bottom/>
      <diagonal/>
    </border>
    <border>
      <left/>
      <right/>
      <top/>
      <bottom style="thin">
        <color indexed="64"/>
      </bottom>
      <diagonal/>
    </border>
    <border>
      <left/>
      <right style="thin">
        <color indexed="64"/>
      </right>
      <top/>
      <bottom/>
      <diagonal/>
    </border>
    <border>
      <left/>
      <right/>
      <top/>
      <bottom style="medium">
        <color indexed="64"/>
      </bottom>
      <diagonal/>
    </border>
    <border>
      <left/>
      <right/>
      <top style="medium">
        <color indexed="64"/>
      </top>
      <bottom/>
      <diagonal/>
    </border>
    <border>
      <left style="hair">
        <color indexed="64"/>
      </left>
      <right style="hair">
        <color indexed="64"/>
      </right>
      <top style="thin">
        <color indexed="64"/>
      </top>
      <bottom style="hair">
        <color indexed="64"/>
      </bottom>
      <diagonal/>
    </border>
    <border>
      <left/>
      <right/>
      <top style="hair">
        <color indexed="64"/>
      </top>
      <bottom style="medium">
        <color indexed="64"/>
      </bottom>
      <diagonal/>
    </border>
    <border>
      <left/>
      <right/>
      <top style="medium">
        <color indexed="64"/>
      </top>
      <bottom style="hair">
        <color indexed="64"/>
      </bottom>
      <diagonal/>
    </border>
  </borders>
  <cellStyleXfs count="4">
    <xf numFmtId="0" fontId="0" fillId="0" borderId="0"/>
    <xf numFmtId="43" fontId="3" fillId="0" borderId="0" applyFont="0" applyFill="0" applyBorder="0" applyAlignment="0" applyProtection="0"/>
    <xf numFmtId="0" fontId="4" fillId="0" borderId="0" applyNumberFormat="0" applyFill="0" applyBorder="0" applyAlignment="0" applyProtection="0">
      <alignment vertical="top"/>
      <protection locked="0"/>
    </xf>
    <xf numFmtId="0" fontId="3" fillId="0" borderId="0" applyNumberFormat="0" applyFont="0" applyFill="0" applyBorder="0" applyAlignment="0" applyProtection="0">
      <alignment vertical="top"/>
      <protection locked="0"/>
    </xf>
  </cellStyleXfs>
  <cellXfs count="77">
    <xf numFmtId="0" fontId="0" fillId="0" borderId="0" xfId="0"/>
    <xf numFmtId="0" fontId="5" fillId="2" borderId="0" xfId="0" applyFont="1" applyFill="1"/>
    <xf numFmtId="0" fontId="1" fillId="2" borderId="7" xfId="0" applyFont="1" applyFill="1" applyBorder="1" applyAlignment="1" applyProtection="1">
      <alignment horizontal="right"/>
    </xf>
    <xf numFmtId="0" fontId="0" fillId="0" borderId="0" xfId="0" applyNumberFormat="1"/>
    <xf numFmtId="0" fontId="12" fillId="4" borderId="0" xfId="0" applyFont="1" applyFill="1" applyBorder="1" applyAlignment="1">
      <alignment vertical="center" wrapText="1"/>
    </xf>
    <xf numFmtId="0" fontId="11" fillId="4" borderId="0" xfId="0" applyFont="1" applyFill="1" applyBorder="1" applyAlignment="1">
      <alignment vertical="center"/>
    </xf>
    <xf numFmtId="0" fontId="12" fillId="6" borderId="0" xfId="0" applyFont="1" applyFill="1" applyBorder="1" applyAlignment="1">
      <alignment horizontal="center" vertical="center" wrapText="1"/>
    </xf>
    <xf numFmtId="0" fontId="12" fillId="7" borderId="0" xfId="0" applyFont="1" applyFill="1" applyBorder="1" applyAlignment="1">
      <alignment horizontal="center" vertical="center" wrapText="1"/>
    </xf>
    <xf numFmtId="0" fontId="5" fillId="2" borderId="0" xfId="0" applyFont="1" applyFill="1" applyProtection="1">
      <protection locked="0"/>
    </xf>
    <xf numFmtId="165" fontId="5" fillId="6" borderId="4" xfId="1" applyNumberFormat="1" applyFont="1" applyFill="1" applyBorder="1" applyAlignment="1" applyProtection="1">
      <alignment horizontal="center"/>
      <protection locked="0"/>
    </xf>
    <xf numFmtId="167" fontId="5" fillId="6" borderId="12" xfId="1" applyNumberFormat="1" applyFont="1" applyFill="1" applyBorder="1" applyAlignment="1" applyProtection="1">
      <alignment horizontal="right"/>
      <protection locked="0"/>
    </xf>
    <xf numFmtId="165" fontId="5" fillId="6" borderId="4" xfId="0" applyNumberFormat="1" applyFont="1" applyFill="1" applyBorder="1" applyAlignment="1" applyProtection="1">
      <alignment horizontal="center"/>
      <protection locked="0"/>
    </xf>
    <xf numFmtId="0" fontId="6" fillId="6" borderId="7" xfId="0" applyFont="1" applyFill="1" applyBorder="1" applyProtection="1">
      <protection locked="0"/>
    </xf>
    <xf numFmtId="0" fontId="6" fillId="6" borderId="7" xfId="0" applyFont="1" applyFill="1" applyBorder="1" applyAlignment="1" applyProtection="1">
      <alignment vertical="center" wrapText="1"/>
      <protection locked="0"/>
    </xf>
    <xf numFmtId="0" fontId="5" fillId="2" borderId="0" xfId="0" applyFont="1" applyFill="1" applyProtection="1"/>
    <xf numFmtId="0" fontId="8" fillId="2" borderId="0" xfId="0" applyFont="1" applyFill="1" applyBorder="1" applyAlignment="1" applyProtection="1"/>
    <xf numFmtId="0" fontId="5" fillId="2" borderId="0" xfId="0" applyFont="1" applyFill="1" applyBorder="1" applyProtection="1"/>
    <xf numFmtId="0" fontId="6" fillId="2" borderId="0" xfId="0" applyFont="1" applyFill="1" applyBorder="1" applyAlignment="1" applyProtection="1"/>
    <xf numFmtId="0" fontId="6" fillId="2" borderId="0" xfId="0" applyFont="1" applyFill="1" applyBorder="1" applyAlignment="1" applyProtection="1">
      <alignment horizontal="right"/>
    </xf>
    <xf numFmtId="0" fontId="5" fillId="2" borderId="0" xfId="0" applyNumberFormat="1" applyFont="1" applyFill="1" applyProtection="1"/>
    <xf numFmtId="0" fontId="5" fillId="2" borderId="0" xfId="0" applyFont="1" applyFill="1" applyBorder="1" applyAlignment="1" applyProtection="1">
      <alignment horizontal="right"/>
    </xf>
    <xf numFmtId="0" fontId="7" fillId="2" borderId="0" xfId="0" applyFont="1" applyFill="1" applyBorder="1" applyProtection="1"/>
    <xf numFmtId="0" fontId="5" fillId="2" borderId="0" xfId="0" applyFont="1" applyFill="1" applyAlignment="1" applyProtection="1">
      <alignment horizontal="right"/>
    </xf>
    <xf numFmtId="0" fontId="5" fillId="2" borderId="0" xfId="0" applyFont="1" applyFill="1" applyBorder="1" applyAlignment="1" applyProtection="1"/>
    <xf numFmtId="0" fontId="5" fillId="2" borderId="3" xfId="0" applyFont="1" applyFill="1" applyBorder="1" applyProtection="1"/>
    <xf numFmtId="0" fontId="6" fillId="2" borderId="4" xfId="0" applyFont="1" applyFill="1" applyBorder="1" applyAlignment="1" applyProtection="1">
      <alignment horizontal="right"/>
    </xf>
    <xf numFmtId="0" fontId="6" fillId="2" borderId="2" xfId="0" applyFont="1" applyFill="1" applyBorder="1" applyAlignment="1" applyProtection="1">
      <alignment horizontal="center" wrapText="1"/>
    </xf>
    <xf numFmtId="0" fontId="5" fillId="2" borderId="7" xfId="0" applyFont="1" applyFill="1" applyBorder="1" applyAlignment="1" applyProtection="1">
      <alignment horizontal="right"/>
    </xf>
    <xf numFmtId="167" fontId="5" fillId="2" borderId="0" xfId="0" applyNumberFormat="1" applyFont="1" applyFill="1" applyAlignment="1" applyProtection="1">
      <alignment horizontal="right"/>
    </xf>
    <xf numFmtId="164" fontId="5" fillId="3" borderId="13" xfId="0" applyNumberFormat="1" applyFont="1" applyFill="1" applyBorder="1" applyAlignment="1" applyProtection="1">
      <alignment horizontal="center"/>
    </xf>
    <xf numFmtId="164" fontId="5" fillId="3" borderId="14" xfId="0" applyNumberFormat="1" applyFont="1" applyFill="1" applyBorder="1" applyAlignment="1" applyProtection="1">
      <alignment horizontal="center"/>
    </xf>
    <xf numFmtId="0" fontId="6" fillId="2" borderId="8" xfId="0" applyFont="1" applyFill="1" applyBorder="1" applyProtection="1"/>
    <xf numFmtId="165" fontId="6" fillId="5" borderId="6" xfId="0" applyNumberFormat="1" applyFont="1" applyFill="1" applyBorder="1" applyAlignment="1" applyProtection="1">
      <alignment horizontal="center"/>
    </xf>
    <xf numFmtId="167" fontId="6" fillId="5" borderId="1" xfId="1" applyNumberFormat="1" applyFont="1" applyFill="1" applyBorder="1" applyAlignment="1" applyProtection="1">
      <alignment horizontal="right"/>
    </xf>
    <xf numFmtId="0" fontId="6" fillId="2" borderId="0" xfId="0" applyFont="1" applyFill="1" applyBorder="1" applyProtection="1"/>
    <xf numFmtId="165" fontId="6" fillId="2" borderId="0" xfId="0" applyNumberFormat="1" applyFont="1" applyFill="1" applyBorder="1" applyAlignment="1" applyProtection="1">
      <alignment horizontal="center"/>
    </xf>
    <xf numFmtId="165" fontId="6" fillId="2" borderId="0" xfId="1" applyNumberFormat="1" applyFont="1" applyFill="1" applyBorder="1" applyAlignment="1" applyProtection="1">
      <alignment horizontal="center"/>
    </xf>
    <xf numFmtId="0" fontId="6" fillId="2" borderId="0" xfId="0" applyFont="1" applyFill="1" applyAlignment="1" applyProtection="1">
      <alignment horizontal="right"/>
    </xf>
    <xf numFmtId="0" fontId="6" fillId="2" borderId="0" xfId="0" applyFont="1" applyFill="1" applyBorder="1" applyAlignment="1" applyProtection="1">
      <alignment horizontal="center"/>
    </xf>
    <xf numFmtId="0" fontId="0" fillId="0" borderId="0" xfId="0" applyAlignment="1">
      <alignment textRotation="90"/>
    </xf>
    <xf numFmtId="0" fontId="6" fillId="0" borderId="2" xfId="0" applyFont="1" applyFill="1" applyBorder="1" applyAlignment="1" applyProtection="1">
      <alignment horizontal="center" wrapText="1"/>
    </xf>
    <xf numFmtId="0" fontId="2" fillId="2" borderId="19" xfId="0" applyFont="1" applyFill="1" applyBorder="1" applyAlignment="1">
      <alignment horizontal="center"/>
    </xf>
    <xf numFmtId="0" fontId="6" fillId="2" borderId="0" xfId="0" applyFont="1" applyFill="1" applyAlignment="1">
      <alignment horizontal="center"/>
    </xf>
    <xf numFmtId="0" fontId="1" fillId="2" borderId="0" xfId="0" applyFont="1" applyFill="1" applyAlignment="1">
      <alignment horizontal="right"/>
    </xf>
    <xf numFmtId="165" fontId="5" fillId="8" borderId="4" xfId="1" applyNumberFormat="1" applyFont="1" applyFill="1" applyBorder="1" applyAlignment="1" applyProtection="1">
      <alignment horizontal="center"/>
      <protection locked="0"/>
    </xf>
    <xf numFmtId="167" fontId="5" fillId="8" borderId="12" xfId="1" applyNumberFormat="1" applyFont="1" applyFill="1" applyBorder="1" applyAlignment="1" applyProtection="1">
      <alignment horizontal="right"/>
      <protection locked="0"/>
    </xf>
    <xf numFmtId="165" fontId="5" fillId="8" borderId="4" xfId="0" applyNumberFormat="1" applyFont="1" applyFill="1" applyBorder="1" applyAlignment="1" applyProtection="1">
      <alignment horizontal="center"/>
      <protection locked="0"/>
    </xf>
    <xf numFmtId="0" fontId="5" fillId="9" borderId="0" xfId="0" applyFont="1" applyFill="1" applyProtection="1"/>
    <xf numFmtId="167" fontId="5" fillId="9" borderId="0" xfId="0" applyNumberFormat="1" applyFont="1" applyFill="1" applyAlignment="1" applyProtection="1">
      <alignment horizontal="right"/>
    </xf>
    <xf numFmtId="164" fontId="5" fillId="10" borderId="13" xfId="0" applyNumberFormat="1" applyFont="1" applyFill="1" applyBorder="1" applyAlignment="1" applyProtection="1">
      <alignment horizontal="center"/>
    </xf>
    <xf numFmtId="164" fontId="5" fillId="10" borderId="14" xfId="0" applyNumberFormat="1" applyFont="1" applyFill="1" applyBorder="1" applyAlignment="1" applyProtection="1">
      <alignment horizontal="center"/>
    </xf>
    <xf numFmtId="165" fontId="6" fillId="11" borderId="6" xfId="0" applyNumberFormat="1" applyFont="1" applyFill="1" applyBorder="1" applyAlignment="1" applyProtection="1">
      <alignment horizontal="center"/>
    </xf>
    <xf numFmtId="167" fontId="6" fillId="11" borderId="1" xfId="1" applyNumberFormat="1" applyFont="1" applyFill="1" applyBorder="1" applyAlignment="1" applyProtection="1">
      <alignment horizontal="right"/>
    </xf>
    <xf numFmtId="166" fontId="15" fillId="0" borderId="0" xfId="0" applyNumberFormat="1" applyFont="1" applyFill="1" applyBorder="1" applyAlignment="1">
      <alignment horizontal="left" vertical="center"/>
    </xf>
    <xf numFmtId="165" fontId="5" fillId="6" borderId="20" xfId="1" applyNumberFormat="1" applyFont="1" applyFill="1" applyBorder="1" applyAlignment="1">
      <alignment horizontal="right"/>
    </xf>
    <xf numFmtId="165" fontId="5" fillId="6" borderId="12" xfId="1" applyNumberFormat="1" applyFont="1" applyFill="1" applyBorder="1" applyAlignment="1">
      <alignment horizontal="right"/>
    </xf>
    <xf numFmtId="165" fontId="5" fillId="5" borderId="21" xfId="1" applyNumberFormat="1" applyFont="1" applyFill="1" applyBorder="1"/>
    <xf numFmtId="0" fontId="5" fillId="6" borderId="9" xfId="0" applyFont="1" applyFill="1" applyBorder="1" applyAlignment="1" applyProtection="1">
      <alignment horizontal="left"/>
      <protection locked="0"/>
    </xf>
    <xf numFmtId="0" fontId="4" fillId="6" borderId="10" xfId="2" applyFill="1" applyBorder="1" applyAlignment="1" applyProtection="1">
      <alignment horizontal="left"/>
      <protection locked="0"/>
    </xf>
    <xf numFmtId="0" fontId="5" fillId="6" borderId="10" xfId="0" applyFont="1" applyFill="1" applyBorder="1" applyAlignment="1" applyProtection="1">
      <alignment horizontal="left"/>
      <protection locked="0"/>
    </xf>
    <xf numFmtId="0" fontId="6" fillId="2" borderId="0" xfId="0" applyFont="1" applyFill="1" applyAlignment="1" applyProtection="1">
      <alignment horizontal="left" vertical="top" wrapText="1"/>
    </xf>
    <xf numFmtId="0" fontId="6" fillId="2" borderId="5" xfId="0" applyFont="1" applyFill="1" applyBorder="1" applyAlignment="1" applyProtection="1">
      <alignment horizontal="center"/>
    </xf>
    <xf numFmtId="0" fontId="5" fillId="2" borderId="0" xfId="0" applyFont="1" applyFill="1" applyAlignment="1" applyProtection="1">
      <alignment horizontal="left" vertical="top" wrapText="1"/>
      <protection locked="0"/>
    </xf>
    <xf numFmtId="0" fontId="12" fillId="6" borderId="0" xfId="0" applyFont="1" applyFill="1" applyBorder="1" applyAlignment="1" applyProtection="1">
      <alignment horizontal="center" vertical="center" wrapText="1"/>
    </xf>
    <xf numFmtId="0" fontId="12" fillId="7" borderId="0" xfId="0" applyFont="1" applyFill="1" applyBorder="1" applyAlignment="1" applyProtection="1">
      <alignment horizontal="center" vertical="center" wrapText="1"/>
    </xf>
    <xf numFmtId="0" fontId="6" fillId="5" borderId="11" xfId="0" applyFont="1" applyFill="1" applyBorder="1" applyAlignment="1" applyProtection="1">
      <alignment horizontal="center"/>
    </xf>
    <xf numFmtId="0" fontId="6" fillId="2" borderId="15" xfId="0" applyFont="1" applyFill="1" applyBorder="1" applyAlignment="1" applyProtection="1"/>
    <xf numFmtId="0" fontId="5" fillId="2" borderId="0" xfId="0" applyFont="1" applyFill="1" applyBorder="1" applyAlignment="1" applyProtection="1">
      <alignment horizontal="right" wrapText="1"/>
    </xf>
    <xf numFmtId="0" fontId="5" fillId="2" borderId="17" xfId="0" applyFont="1" applyFill="1" applyBorder="1" applyAlignment="1" applyProtection="1">
      <alignment horizontal="right" wrapText="1"/>
    </xf>
    <xf numFmtId="0" fontId="6" fillId="2" borderId="16" xfId="0" applyFont="1" applyFill="1" applyBorder="1" applyAlignment="1" applyProtection="1">
      <alignment horizontal="center"/>
    </xf>
    <xf numFmtId="0" fontId="6" fillId="0" borderId="16" xfId="0" applyFont="1" applyFill="1" applyBorder="1" applyAlignment="1" applyProtection="1">
      <alignment horizontal="center"/>
    </xf>
    <xf numFmtId="0" fontId="6" fillId="6" borderId="22" xfId="0" applyFont="1" applyFill="1" applyBorder="1" applyAlignment="1" applyProtection="1">
      <alignment horizontal="left"/>
      <protection locked="0"/>
    </xf>
    <xf numFmtId="0" fontId="5" fillId="6" borderId="22" xfId="0" applyFont="1" applyFill="1" applyBorder="1" applyAlignment="1" applyProtection="1">
      <alignment horizontal="left"/>
      <protection locked="0"/>
    </xf>
    <xf numFmtId="0" fontId="6" fillId="2" borderId="18" xfId="0" applyFont="1" applyFill="1" applyBorder="1" applyAlignment="1">
      <alignment horizontal="center"/>
    </xf>
    <xf numFmtId="166" fontId="7" fillId="6" borderId="9" xfId="0" applyNumberFormat="1" applyFont="1" applyFill="1" applyBorder="1" applyAlignment="1" applyProtection="1">
      <alignment horizontal="left"/>
      <protection locked="0"/>
    </xf>
    <xf numFmtId="166" fontId="5" fillId="6" borderId="9" xfId="0" applyNumberFormat="1" applyFont="1" applyFill="1" applyBorder="1" applyAlignment="1" applyProtection="1">
      <alignment horizontal="left"/>
      <protection locked="0"/>
    </xf>
    <xf numFmtId="0" fontId="6" fillId="6" borderId="9" xfId="0" applyFont="1" applyFill="1" applyBorder="1" applyAlignment="1" applyProtection="1">
      <alignment horizontal="left"/>
      <protection locked="0"/>
    </xf>
  </cellXfs>
  <cellStyles count="4">
    <cellStyle name="Comma" xfId="1" builtinId="3"/>
    <cellStyle name="Hyperlink" xfId="2" builtinId="8"/>
    <cellStyle name="Normal" xfId="0" builtinId="0"/>
    <cellStyle name="Normal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0</xdr:col>
      <xdr:colOff>19050</xdr:colOff>
      <xdr:row>11</xdr:row>
      <xdr:rowOff>19050</xdr:rowOff>
    </xdr:from>
    <xdr:to>
      <xdr:col>0</xdr:col>
      <xdr:colOff>9001125</xdr:colOff>
      <xdr:row>41</xdr:row>
      <xdr:rowOff>19050</xdr:rowOff>
    </xdr:to>
    <xdr:sp macro="" textlink="">
      <xdr:nvSpPr>
        <xdr:cNvPr id="2" name="TextBox 1"/>
        <xdr:cNvSpPr txBox="1"/>
      </xdr:nvSpPr>
      <xdr:spPr>
        <a:xfrm>
          <a:off x="19050" y="2162175"/>
          <a:ext cx="8982075" cy="5715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b="1">
              <a:effectLst/>
            </a:rPr>
            <a:t>RCW 19.285.070</a:t>
          </a:r>
        </a:p>
        <a:p>
          <a:r>
            <a:rPr lang="en-US" b="1">
              <a:effectLst/>
            </a:rPr>
            <a:t>Reporting and public disclosure.</a:t>
          </a:r>
        </a:p>
        <a:p>
          <a:r>
            <a:rPr lang="en-US" baseline="0">
              <a:effectLst/>
            </a:rPr>
            <a:t>     </a:t>
          </a:r>
          <a:r>
            <a:rPr lang="en-US">
              <a:effectLst/>
            </a:rPr>
            <a:t>(1) On or before June 1, 2012, and annually thereafter, each qualifying utility shall report to the department on its progress in the preceding year in meeting the targets established in RCW </a:t>
          </a:r>
          <a:r>
            <a:rPr lang="en-US">
              <a:effectLst/>
              <a:hlinkClick xmlns:r="http://schemas.openxmlformats.org/officeDocument/2006/relationships" r:id=""/>
            </a:rPr>
            <a:t>19.285.040</a:t>
          </a:r>
          <a:r>
            <a:rPr lang="en-US">
              <a:effectLst/>
            </a:rPr>
            <a:t>, including expected electricity savings from the biennial conservation target, expenditures on conservation, actual electricity savings results, the utility's annual load for the prior two years, the amount of megawatt-hours needed to meet the annual renewable energy target, the amount of megawatt-hours of each type of eligible renewable resource acquired, the type and amount of renewable energy credits acquired, and the percent of its total annual retail revenue requirement invested in the incremental cost of eligible renewable resources and the cost of renewable energy credits. For each year that a qualifying utility elects to demonstrate alternative compliance under RCW </a:t>
          </a:r>
          <a:r>
            <a:rPr lang="en-US">
              <a:effectLst/>
              <a:hlinkClick xmlns:r="http://schemas.openxmlformats.org/officeDocument/2006/relationships" r:id=""/>
            </a:rPr>
            <a:t>19.285.040</a:t>
          </a:r>
          <a:r>
            <a:rPr lang="en-US">
              <a:effectLst/>
            </a:rPr>
            <a:t>(2) (d) or (i) or </a:t>
          </a:r>
          <a:r>
            <a:rPr lang="en-US">
              <a:effectLst/>
              <a:hlinkClick xmlns:r="http://schemas.openxmlformats.org/officeDocument/2006/relationships" r:id=""/>
            </a:rPr>
            <a:t>19.285.050</a:t>
          </a:r>
          <a:r>
            <a:rPr lang="en-US">
              <a:effectLst/>
            </a:rPr>
            <a:t>(1), it must include in its annual report relevant data to demonstrate that it met the criteria in that section. A qualifying utility may submit its report to the department in conjunction with its annual obligations in chapter </a:t>
          </a:r>
          <a:r>
            <a:rPr lang="en-US">
              <a:effectLst/>
              <a:hlinkClick xmlns:r="http://schemas.openxmlformats.org/officeDocument/2006/relationships" r:id=""/>
            </a:rPr>
            <a:t>19.29A</a:t>
          </a:r>
          <a:r>
            <a:rPr lang="en-US">
              <a:effectLst/>
            </a:rPr>
            <a:t> RCW.</a:t>
          </a:r>
        </a:p>
        <a:p>
          <a:r>
            <a:rPr lang="en-US">
              <a:effectLst/>
            </a:rPr>
            <a:t>     (2) A qualifying utility that is an investor-owned utility shall also report all information required in subsection (1) of this section to the commission, and all other qualifying utilities shall also make all information required in subsection (1) of this section available to the auditor.</a:t>
          </a:r>
        </a:p>
        <a:p>
          <a:r>
            <a:rPr lang="en-US">
              <a:effectLst/>
            </a:rPr>
            <a:t>     (3) A qualifying utility shall also make reports required in this section available to its customers.</a:t>
          </a:r>
        </a:p>
        <a:p>
          <a:endParaRPr lang="en-US" b="1">
            <a:effectLst/>
          </a:endParaRPr>
        </a:p>
        <a:p>
          <a:r>
            <a:rPr lang="en-US" b="1">
              <a:effectLst/>
            </a:rPr>
            <a:t>WAC 194-37-060</a:t>
          </a:r>
        </a:p>
        <a:p>
          <a:r>
            <a:rPr lang="en-US" b="1">
              <a:effectLst/>
            </a:rPr>
            <a:t>Conservation reporting requirements.</a:t>
          </a:r>
        </a:p>
        <a:p>
          <a:r>
            <a:rPr lang="en-US">
              <a:effectLst/>
            </a:rPr>
            <a:t>     Each utility shall submit an annual conservation report to the department by June 1st using a form provided by the department. The conservation report must show the utility's progress in the preceding year in meeting the conservation targets established in RCW </a:t>
          </a:r>
          <a:r>
            <a:rPr lang="en-US">
              <a:effectLst/>
              <a:hlinkClick xmlns:r="http://schemas.openxmlformats.org/officeDocument/2006/relationships" r:id=""/>
            </a:rPr>
            <a:t>19.285.040</a:t>
          </a:r>
          <a:r>
            <a:rPr lang="en-US">
              <a:effectLst/>
            </a:rPr>
            <a:t> and must include the following:</a:t>
          </a:r>
        </a:p>
        <a:p>
          <a:r>
            <a:rPr lang="en-US">
              <a:effectLst/>
            </a:rPr>
            <a:t>     (1) The total electricity savings and expenditures for conservation by the following sectors: Residential, commercial, industrial, agricultural, distribution system, and production system. A utility may report results achieved through nonutility programs, as identified in WAC </a:t>
          </a:r>
          <a:r>
            <a:rPr lang="en-US">
              <a:effectLst/>
              <a:hlinkClick xmlns:r="http://schemas.openxmlformats.org/officeDocument/2006/relationships" r:id=""/>
            </a:rPr>
            <a:t>194-37-080</a:t>
          </a:r>
          <a:r>
            <a:rPr lang="en-US">
              <a:effectLst/>
            </a:rPr>
            <a:t>(5), by program, if the results are not included in the reported results by customer sector. Reports submitted in odd-numbered years must include an estimate of savings and expenditures in the prior year. Reports submitted in even-numbered years must include the amount of savings and expenditures in the prior two years. All savings must be documented pursuant to WAC </a:t>
          </a:r>
          <a:r>
            <a:rPr lang="en-US">
              <a:effectLst/>
              <a:hlinkClick xmlns:r="http://schemas.openxmlformats.org/officeDocument/2006/relationships" r:id=""/>
            </a:rPr>
            <a:t>194-37-080</a:t>
          </a:r>
          <a:r>
            <a:rPr lang="en-US">
              <a:effectLst/>
            </a:rPr>
            <a:t>.</a:t>
          </a:r>
        </a:p>
        <a:p>
          <a:r>
            <a:rPr lang="en-US">
              <a:effectLst/>
            </a:rPr>
            <a:t>     (2) A brief description of the methodology used to establish the utility's ten-year potential and biennial target to capture cost-effective conservation.</a:t>
          </a:r>
        </a:p>
        <a:p>
          <a:r>
            <a:rPr lang="en-US">
              <a:effectLst/>
            </a:rPr>
            <a:t>     (3) In even-numbered years the report must include the utility's ten-year conservation potential and biennial targets established pursuant to WAC </a:t>
          </a:r>
          <a:r>
            <a:rPr lang="en-US">
              <a:effectLst/>
              <a:hlinkClick xmlns:r="http://schemas.openxmlformats.org/officeDocument/2006/relationships" r:id=""/>
            </a:rPr>
            <a:t>194-37-070</a:t>
          </a:r>
          <a:r>
            <a:rPr lang="en-US">
              <a:effectLst/>
            </a:rPr>
            <a:t>.</a:t>
          </a:r>
        </a:p>
        <a:p>
          <a:endParaRPr lang="en-US" sz="1100"/>
        </a:p>
        <a:p>
          <a:r>
            <a:rPr lang="en-US" b="1">
              <a:effectLst/>
            </a:rPr>
            <a:t>WAC 194-37-110</a:t>
          </a:r>
        </a:p>
        <a:p>
          <a:r>
            <a:rPr lang="en-US" b="1">
              <a:effectLst/>
            </a:rPr>
            <a:t>Renewable resource energy reporting.</a:t>
          </a:r>
        </a:p>
        <a:p>
          <a:r>
            <a:rPr lang="en-US" sz="1100"/>
            <a:t>&lt;Separate worksheet used for renewable reporting.&gt;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247650</xdr:colOff>
      <xdr:row>14</xdr:row>
      <xdr:rowOff>361950</xdr:rowOff>
    </xdr:from>
    <xdr:to>
      <xdr:col>8</xdr:col>
      <xdr:colOff>552450</xdr:colOff>
      <xdr:row>21</xdr:row>
      <xdr:rowOff>133350</xdr:rowOff>
    </xdr:to>
    <xdr:sp macro="" textlink="">
      <xdr:nvSpPr>
        <xdr:cNvPr id="4" name="TextBox 3"/>
        <xdr:cNvSpPr txBox="1"/>
      </xdr:nvSpPr>
      <xdr:spPr>
        <a:xfrm>
          <a:off x="7172325" y="3676650"/>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twoCellAnchor>
    <xdr:from>
      <xdr:col>0</xdr:col>
      <xdr:colOff>38100</xdr:colOff>
      <xdr:row>32</xdr:row>
      <xdr:rowOff>352426</xdr:rowOff>
    </xdr:from>
    <xdr:to>
      <xdr:col>9</xdr:col>
      <xdr:colOff>19050</xdr:colOff>
      <xdr:row>33</xdr:row>
      <xdr:rowOff>4943475</xdr:rowOff>
    </xdr:to>
    <xdr:sp macro="" textlink="">
      <xdr:nvSpPr>
        <xdr:cNvPr id="2" name="TextBox 1"/>
        <xdr:cNvSpPr txBox="1"/>
      </xdr:nvSpPr>
      <xdr:spPr>
        <a:xfrm>
          <a:off x="38100" y="6772276"/>
          <a:ext cx="8353425" cy="4952999"/>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 Clark Public Utilities used Utility Analysis Option: WAC 194-37-070 and our 2019 CPA calculated the 2020-2029 ten-year potential and 2020-2021 target using methodology that is documented in Appendix III of our CPA, Documenting Conservation Targets (pages 56-59). The 2019 CPA lists each requirement and describes how each item was completed using using a methodology consistent with the Council’s Power Plan in place at the time the CPA was created. Utility-specific data regarding customer characteristics, service-area composition, and historic conservation achievements were used, in conjunction with the measures identified by the Council, to determine available energy-efficiency potential. </a:t>
          </a:r>
          <a:endParaRPr lang="en-US">
            <a:effectLst/>
          </a:endParaRPr>
        </a:p>
        <a:p>
          <a:r>
            <a:rPr lang="en-US" sz="1100">
              <a:solidFill>
                <a:schemeClr val="dk1"/>
              </a:solidFill>
              <a:effectLst/>
              <a:latin typeface="+mn-lt"/>
              <a:ea typeface="+mn-ea"/>
              <a:cs typeface="+mn-cs"/>
            </a:rPr>
            <a:t>- The methodology used in this assessment complies with RCW 19.285.040 and WAC 194-37-070 Section 5 parts (a) through (d) and is consistent with the methodology used by the Northwest Power and Conservation Council (Council) in the Seventh Power Plan.  Thus, this Conservation Potential Assessment will support CPU’s compliance with EIA requirements. This assessment was built on the Seventh Power Plan, but utilizes the same methodology as previous Conservation Potential Assessments.  </a:t>
          </a:r>
          <a:endParaRPr lang="en-US">
            <a:effectLst/>
          </a:endParaRPr>
        </a:p>
        <a:p>
          <a:r>
            <a:rPr lang="en-US" sz="1100">
              <a:solidFill>
                <a:schemeClr val="dk1"/>
              </a:solidFill>
              <a:effectLst/>
              <a:latin typeface="+mn-lt"/>
              <a:ea typeface="+mn-ea"/>
              <a:cs typeface="+mn-cs"/>
            </a:rPr>
            <a:t>- Conservation potential was assessed in the 2019 CPA for multiple periods: 2 years, 5 or 6 years, 10 years, and 20 years. This close connection with the Council methodology enables compliance with the Washington Energy Independence Act.  Please see the attached 2019 Conservation Potential Assessment report for additional information regarding the methodology. </a:t>
          </a:r>
          <a:endParaRPr lang="en-US">
            <a:effectLst/>
          </a:endParaRPr>
        </a:p>
        <a:p>
          <a:r>
            <a:rPr lang="en-US" sz="1100">
              <a:solidFill>
                <a:schemeClr val="dk1"/>
              </a:solidFill>
              <a:effectLst/>
              <a:latin typeface="+mn-lt"/>
              <a:ea typeface="+mn-ea"/>
              <a:cs typeface="+mn-cs"/>
            </a:rPr>
            <a:t>  - Clark Public Utilities submitted data for the 2020</a:t>
          </a:r>
          <a:r>
            <a:rPr lang="en-US" sz="1100" baseline="0">
              <a:solidFill>
                <a:schemeClr val="dk1"/>
              </a:solidFill>
              <a:effectLst/>
              <a:latin typeface="+mn-lt"/>
              <a:ea typeface="+mn-ea"/>
              <a:cs typeface="+mn-cs"/>
            </a:rPr>
            <a:t> achievements</a:t>
          </a:r>
          <a:r>
            <a:rPr lang="en-US" sz="1100">
              <a:solidFill>
                <a:schemeClr val="dk1"/>
              </a:solidFill>
              <a:effectLst/>
              <a:latin typeface="+mn-lt"/>
              <a:ea typeface="+mn-ea"/>
              <a:cs typeface="+mn-cs"/>
            </a:rPr>
            <a:t> on BPA's Interim Solution 2.0 web portal that includes all of the calculators, tools and instructional documents related to the IS2.0 invoicing process. </a:t>
          </a:r>
          <a:endParaRPr lang="en-US">
            <a:effectLst/>
          </a:endParaRPr>
        </a:p>
        <a:p>
          <a:r>
            <a:rPr lang="en-US" sz="1100">
              <a:solidFill>
                <a:schemeClr val="dk1"/>
              </a:solidFill>
              <a:effectLst/>
              <a:latin typeface="+mn-lt"/>
              <a:ea typeface="+mn-ea"/>
              <a:cs typeface="+mn-cs"/>
            </a:rPr>
            <a:t>- Additional 2020 utility expenditures, not included above are: utility labor (estimated at 20% of program cost); Residential weatherization and solar loan program dollars totaling $1,013,360; commercial and industrial expenditures of $45,228 for technical assistance and energy audits; and $40,524 for the 2020 NW Power and Conservation Council Regional Technical Forum (RTF) Policy Advisory Committee (PAC) along with</a:t>
          </a:r>
          <a:r>
            <a:rPr lang="en-US" sz="1100" baseline="0">
              <a:solidFill>
                <a:schemeClr val="dk1"/>
              </a:solidFill>
              <a:effectLst/>
              <a:latin typeface="+mn-lt"/>
              <a:ea typeface="+mn-ea"/>
              <a:cs typeface="+mn-cs"/>
            </a:rPr>
            <a:t> other R &amp; D expenses</a:t>
          </a:r>
          <a:r>
            <a:rPr lang="en-US" sz="1100">
              <a:solidFill>
                <a:schemeClr val="dk1"/>
              </a:solidFill>
              <a:effectLst/>
              <a:latin typeface="+mn-lt"/>
              <a:ea typeface="+mn-ea"/>
              <a:cs typeface="+mn-cs"/>
            </a:rPr>
            <a:t>.  </a:t>
          </a:r>
          <a:endParaRPr lang="en-US">
            <a:effectLst/>
          </a:endParaRPr>
        </a:p>
        <a:p>
          <a:r>
            <a:rPr lang="en-US" sz="1100">
              <a:solidFill>
                <a:schemeClr val="dk1"/>
              </a:solidFill>
              <a:effectLst/>
              <a:latin typeface="+mn-lt"/>
              <a:ea typeface="+mn-ea"/>
              <a:cs typeface="+mn-cs"/>
            </a:rPr>
            <a:t>- Rollover (RCW</a:t>
          </a:r>
          <a:r>
            <a:rPr lang="en-US" sz="1100" baseline="0">
              <a:solidFill>
                <a:schemeClr val="dk1"/>
              </a:solidFill>
              <a:effectLst/>
              <a:latin typeface="+mn-lt"/>
              <a:ea typeface="+mn-ea"/>
              <a:cs typeface="+mn-cs"/>
            </a:rPr>
            <a:t> 19.285.040)</a:t>
          </a:r>
          <a:r>
            <a:rPr lang="en-US" sz="1100">
              <a:solidFill>
                <a:schemeClr val="dk1"/>
              </a:solidFill>
              <a:effectLst/>
              <a:latin typeface="+mn-lt"/>
              <a:ea typeface="+mn-ea"/>
              <a:cs typeface="+mn-cs"/>
            </a:rPr>
            <a:t>: Cost-effective conservation achieved by Clark Public Utilities in excess of its biennial acquisition target may be used to help meet the immediately subsequent two biennial acquisition targets, such that no more than twenty percent of any biennial target may be met with excess conservation savings.  Additionally, Clark Public Utilities may use single large facility conservation savings (SEH SWEEP project in 2017) in excess of its biennial target to meet up to an additional five percent of the immediately subsequent two biennial acquisition targets, such that no more than twenty-five percent of any biennial target may be met with excess conservation savings. </a:t>
          </a:r>
          <a:endParaRPr lang="en-US">
            <a:effectLst/>
          </a:endParaRPr>
        </a:p>
        <a:p>
          <a:r>
            <a:rPr lang="en-US" sz="1100">
              <a:solidFill>
                <a:schemeClr val="dk1"/>
              </a:solidFill>
              <a:effectLst/>
              <a:latin typeface="+mn-lt"/>
              <a:ea typeface="+mn-ea"/>
              <a:cs typeface="+mn-cs"/>
            </a:rPr>
            <a:t>- Rollover: </a:t>
          </a:r>
          <a:r>
            <a:rPr lang="en-US" sz="1100" b="0" i="0" baseline="0">
              <a:solidFill>
                <a:schemeClr val="dk1"/>
              </a:solidFill>
              <a:effectLst/>
              <a:latin typeface="+mn-lt"/>
              <a:ea typeface="+mn-ea"/>
              <a:cs typeface="+mn-cs"/>
            </a:rPr>
            <a:t>Eligible excess conservation savings from 2016-2017 was 95,807 MWh. </a:t>
          </a:r>
          <a:r>
            <a:rPr lang="en-US" sz="1100">
              <a:solidFill>
                <a:schemeClr val="dk1"/>
              </a:solidFill>
              <a:effectLst/>
              <a:latin typeface="+mn-lt"/>
              <a:ea typeface="+mn-ea"/>
              <a:cs typeface="+mn-cs"/>
            </a:rPr>
            <a:t>Eligible excess conservation savings from 2018-2019 was 42,424 MWh.  The</a:t>
          </a:r>
          <a:r>
            <a:rPr lang="en-US" sz="1100" baseline="0">
              <a:solidFill>
                <a:schemeClr val="dk1"/>
              </a:solidFill>
              <a:effectLst/>
              <a:latin typeface="+mn-lt"/>
              <a:ea typeface="+mn-ea"/>
              <a:cs typeface="+mn-cs"/>
            </a:rPr>
            <a:t> eligible rollover from the previous 2 bienniums (25% of the 2020-2021 target) is 2.24 aMW (19,622 MWh). </a:t>
          </a:r>
          <a:endParaRPr lang="en-US">
            <a:effectLst/>
          </a:endParaRPr>
        </a:p>
        <a:p>
          <a:r>
            <a:rPr lang="en-US" sz="1100">
              <a:solidFill>
                <a:schemeClr val="dk1"/>
              </a:solidFill>
              <a:effectLst/>
              <a:latin typeface="+mn-lt"/>
              <a:ea typeface="+mn-ea"/>
              <a:cs typeface="+mn-cs"/>
            </a:rPr>
            <a:t>- By resolution #xxxx,  the Commission approved the 2021 annual conservation report of the utility's 2020 achievements at the May 4, 2021 public meeting.  </a:t>
          </a:r>
          <a:endParaRPr lang="en-US">
            <a:effectLst/>
          </a:endParaRPr>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DDePetris@clarkpud.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9"/>
  <sheetViews>
    <sheetView workbookViewId="0">
      <selection activeCell="B6" sqref="B6"/>
    </sheetView>
  </sheetViews>
  <sheetFormatPr defaultRowHeight="14.85" x14ac:dyDescent="0.25"/>
  <cols>
    <col min="1" max="1" width="135.140625" customWidth="1"/>
    <col min="14" max="14" width="11.7109375" customWidth="1"/>
  </cols>
  <sheetData>
    <row r="1" spans="1:14" ht="18.600000000000001" x14ac:dyDescent="0.25">
      <c r="A1" s="5" t="s">
        <v>30</v>
      </c>
    </row>
    <row r="2" spans="1:14" x14ac:dyDescent="0.25">
      <c r="A2" s="53" t="s">
        <v>86</v>
      </c>
    </row>
    <row r="3" spans="1:14" x14ac:dyDescent="0.25">
      <c r="A3" s="5"/>
      <c r="N3" s="3"/>
    </row>
    <row r="4" spans="1:14" x14ac:dyDescent="0.25">
      <c r="A4" s="4" t="s">
        <v>35</v>
      </c>
    </row>
    <row r="5" spans="1:14" x14ac:dyDescent="0.25">
      <c r="A5" s="4" t="s">
        <v>24</v>
      </c>
    </row>
    <row r="6" spans="1:14" x14ac:dyDescent="0.25">
      <c r="A6" s="4" t="s">
        <v>31</v>
      </c>
    </row>
    <row r="8" spans="1:14" x14ac:dyDescent="0.25">
      <c r="A8" s="6" t="s">
        <v>26</v>
      </c>
    </row>
    <row r="9" spans="1:14" x14ac:dyDescent="0.25">
      <c r="A9" s="7" t="s">
        <v>27</v>
      </c>
    </row>
  </sheetData>
  <pageMargins left="0.7" right="0.7" top="0.75" bottom="0.75" header="0.3" footer="0.3"/>
  <pageSetup scale="47"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pageSetUpPr fitToPage="1"/>
  </sheetPr>
  <dimension ref="A1:K53"/>
  <sheetViews>
    <sheetView tabSelected="1" zoomScaleNormal="100" workbookViewId="0">
      <selection sqref="A1:I1"/>
    </sheetView>
  </sheetViews>
  <sheetFormatPr defaultColWidth="9.140625" defaultRowHeight="12.65" x14ac:dyDescent="0.2"/>
  <cols>
    <col min="1" max="2" width="16.7109375" style="14" customWidth="1"/>
    <col min="3" max="3" width="17.140625" style="14" customWidth="1"/>
    <col min="4" max="4" width="16" style="14" customWidth="1"/>
    <col min="5" max="5" width="4.42578125" style="14" customWidth="1"/>
    <col min="6" max="6" width="14.42578125" style="14" customWidth="1"/>
    <col min="7" max="7" width="15.42578125" style="14" customWidth="1"/>
    <col min="8" max="8" width="16.140625" style="14" customWidth="1"/>
    <col min="9" max="9" width="8.5703125" style="14" customWidth="1"/>
    <col min="10" max="10" width="9.140625" style="14"/>
    <col min="11" max="11" width="11.7109375" style="14" customWidth="1"/>
    <col min="12" max="16384" width="9.140625" style="14"/>
  </cols>
  <sheetData>
    <row r="1" spans="1:11" ht="14.85" x14ac:dyDescent="0.2">
      <c r="A1" s="63" t="s">
        <v>26</v>
      </c>
      <c r="B1" s="63"/>
      <c r="C1" s="63"/>
      <c r="D1" s="63"/>
      <c r="E1" s="63"/>
      <c r="F1" s="63"/>
      <c r="G1" s="63"/>
      <c r="H1" s="63"/>
      <c r="I1" s="63"/>
    </row>
    <row r="2" spans="1:11" ht="14.85" x14ac:dyDescent="0.2">
      <c r="A2" s="64" t="s">
        <v>27</v>
      </c>
      <c r="B2" s="64"/>
      <c r="C2" s="64"/>
      <c r="D2" s="64"/>
      <c r="E2" s="64"/>
      <c r="F2" s="64"/>
      <c r="G2" s="64"/>
      <c r="H2" s="64"/>
      <c r="I2" s="64"/>
    </row>
    <row r="3" spans="1:11" s="16" customFormat="1" ht="19.3" x14ac:dyDescent="0.4">
      <c r="A3" s="15" t="s">
        <v>32</v>
      </c>
    </row>
    <row r="4" spans="1:11" ht="15.05" customHeight="1" thickBot="1" x14ac:dyDescent="0.25">
      <c r="A4" s="17"/>
    </row>
    <row r="5" spans="1:11" ht="14.3" customHeight="1" thickBot="1" x14ac:dyDescent="0.25">
      <c r="A5" s="20" t="s">
        <v>3</v>
      </c>
      <c r="B5" s="71" t="s">
        <v>87</v>
      </c>
      <c r="C5" s="72"/>
      <c r="D5" s="72"/>
      <c r="F5" s="73" t="s">
        <v>28</v>
      </c>
      <c r="G5" s="73"/>
      <c r="H5" s="73"/>
      <c r="I5" s="73"/>
      <c r="K5" s="19"/>
    </row>
    <row r="6" spans="1:11" ht="15.05" customHeight="1" x14ac:dyDescent="0.2">
      <c r="A6" s="20" t="s">
        <v>18</v>
      </c>
      <c r="B6" s="74" t="s">
        <v>91</v>
      </c>
      <c r="C6" s="75"/>
      <c r="D6" s="75"/>
      <c r="E6" s="21"/>
      <c r="G6" s="1"/>
      <c r="H6" s="41" t="s">
        <v>82</v>
      </c>
      <c r="I6" s="1"/>
    </row>
    <row r="7" spans="1:11" ht="15.05" customHeight="1" x14ac:dyDescent="0.2">
      <c r="A7" s="22" t="s">
        <v>17</v>
      </c>
      <c r="B7" s="76" t="s">
        <v>88</v>
      </c>
      <c r="C7" s="57"/>
      <c r="D7" s="57"/>
      <c r="E7" s="16"/>
      <c r="G7" s="1"/>
      <c r="H7" s="42" t="s">
        <v>29</v>
      </c>
      <c r="I7" s="1"/>
    </row>
    <row r="8" spans="1:11" ht="15.05" customHeight="1" x14ac:dyDescent="0.2">
      <c r="A8" s="22" t="s">
        <v>0</v>
      </c>
      <c r="B8" s="57" t="s">
        <v>89</v>
      </c>
      <c r="C8" s="57"/>
      <c r="D8" s="57"/>
      <c r="E8" s="16"/>
      <c r="G8" s="22" t="s">
        <v>83</v>
      </c>
      <c r="H8" s="54">
        <v>366431</v>
      </c>
      <c r="I8" s="1"/>
    </row>
    <row r="9" spans="1:11" ht="15.05" customHeight="1" x14ac:dyDescent="0.2">
      <c r="A9" s="22" t="s">
        <v>1</v>
      </c>
      <c r="B9" s="58" t="s">
        <v>90</v>
      </c>
      <c r="C9" s="59"/>
      <c r="D9" s="59"/>
      <c r="E9" s="16"/>
      <c r="G9" s="43" t="s">
        <v>84</v>
      </c>
      <c r="H9" s="55">
        <v>78577</v>
      </c>
      <c r="I9" s="1"/>
    </row>
    <row r="10" spans="1:11" ht="15.05" customHeight="1" thickBot="1" x14ac:dyDescent="0.25">
      <c r="A10" s="22"/>
      <c r="B10" s="22"/>
      <c r="C10" s="22"/>
      <c r="D10" s="22"/>
      <c r="E10" s="16"/>
      <c r="G10" s="43" t="s">
        <v>85</v>
      </c>
      <c r="H10" s="56">
        <f>CON_2020_MWH+CON_2021_MWH</f>
        <v>58832</v>
      </c>
      <c r="I10" s="1"/>
    </row>
    <row r="11" spans="1:11" s="16" customFormat="1" x14ac:dyDescent="0.2">
      <c r="E11" s="23"/>
      <c r="F11" s="14"/>
      <c r="G11" s="14"/>
      <c r="H11" s="14"/>
      <c r="I11" s="14"/>
    </row>
    <row r="12" spans="1:11" s="16" customFormat="1" ht="13.4" thickBot="1" x14ac:dyDescent="0.25">
      <c r="E12" s="23"/>
      <c r="F12" s="14"/>
      <c r="G12" s="14"/>
      <c r="H12" s="14"/>
      <c r="I12" s="14"/>
    </row>
    <row r="13" spans="1:11" ht="13.4" thickTop="1" x14ac:dyDescent="0.2">
      <c r="A13" s="66" t="s">
        <v>2</v>
      </c>
      <c r="B13" s="66"/>
      <c r="C13" s="66"/>
      <c r="D13" s="66"/>
      <c r="E13" s="66"/>
      <c r="F13" s="66"/>
      <c r="G13" s="66"/>
    </row>
    <row r="14" spans="1:11" ht="15.05" customHeight="1" x14ac:dyDescent="0.2">
      <c r="A14" s="24"/>
      <c r="C14" s="69" t="s">
        <v>33</v>
      </c>
      <c r="D14" s="69"/>
      <c r="F14" s="70" t="s">
        <v>34</v>
      </c>
      <c r="G14" s="70"/>
    </row>
    <row r="15" spans="1:11" ht="30.8" customHeight="1" x14ac:dyDescent="0.2">
      <c r="B15" s="25" t="s">
        <v>15</v>
      </c>
      <c r="C15" s="26" t="s">
        <v>6</v>
      </c>
      <c r="D15" s="26" t="s">
        <v>7</v>
      </c>
      <c r="F15" s="40" t="s">
        <v>6</v>
      </c>
      <c r="G15" s="40" t="s">
        <v>7</v>
      </c>
    </row>
    <row r="16" spans="1:11" ht="15.05" customHeight="1" x14ac:dyDescent="0.2">
      <c r="B16" s="2" t="s">
        <v>8</v>
      </c>
      <c r="C16" s="9">
        <v>13958</v>
      </c>
      <c r="D16" s="10">
        <v>2454913.5299999998</v>
      </c>
      <c r="F16" s="44"/>
      <c r="G16" s="45"/>
    </row>
    <row r="17" spans="1:7" ht="15.05" customHeight="1" x14ac:dyDescent="0.2">
      <c r="B17" s="2" t="s">
        <v>9</v>
      </c>
      <c r="C17" s="9">
        <v>19426</v>
      </c>
      <c r="D17" s="10">
        <v>2927891.49</v>
      </c>
      <c r="F17" s="44"/>
      <c r="G17" s="45"/>
    </row>
    <row r="18" spans="1:7" ht="15.05" customHeight="1" x14ac:dyDescent="0.2">
      <c r="B18" s="2" t="s">
        <v>10</v>
      </c>
      <c r="C18" s="9">
        <v>11169</v>
      </c>
      <c r="D18" s="10">
        <v>2157250.0099999998</v>
      </c>
      <c r="F18" s="44"/>
      <c r="G18" s="45"/>
    </row>
    <row r="19" spans="1:7" ht="15.05" customHeight="1" x14ac:dyDescent="0.2">
      <c r="B19" s="2" t="s">
        <v>11</v>
      </c>
      <c r="C19" s="9"/>
      <c r="D19" s="10"/>
      <c r="F19" s="44"/>
      <c r="G19" s="45"/>
    </row>
    <row r="20" spans="1:7" ht="15.05" customHeight="1" x14ac:dyDescent="0.2">
      <c r="B20" s="2" t="s">
        <v>13</v>
      </c>
      <c r="C20" s="9"/>
      <c r="D20" s="10"/>
      <c r="F20" s="44"/>
      <c r="G20" s="45"/>
    </row>
    <row r="21" spans="1:7" ht="15.05" customHeight="1" x14ac:dyDescent="0.2">
      <c r="B21" s="27" t="s">
        <v>14</v>
      </c>
      <c r="C21" s="9"/>
      <c r="D21" s="10"/>
      <c r="F21" s="44"/>
      <c r="G21" s="45"/>
    </row>
    <row r="22" spans="1:7" ht="15.05" customHeight="1" x14ac:dyDescent="0.2">
      <c r="B22" s="27" t="s">
        <v>4</v>
      </c>
      <c r="C22" s="11">
        <v>14279</v>
      </c>
      <c r="D22" s="10">
        <v>350064.2</v>
      </c>
      <c r="F22" s="46"/>
      <c r="G22" s="45"/>
    </row>
    <row r="23" spans="1:7" ht="15.05" customHeight="1" x14ac:dyDescent="0.2">
      <c r="B23" s="12"/>
      <c r="C23" s="11"/>
      <c r="D23" s="10"/>
      <c r="F23" s="46"/>
      <c r="G23" s="45"/>
    </row>
    <row r="24" spans="1:7" ht="15.05" customHeight="1" x14ac:dyDescent="0.2">
      <c r="B24" s="12"/>
      <c r="C24" s="11"/>
      <c r="D24" s="10"/>
      <c r="F24" s="46"/>
      <c r="G24" s="45"/>
    </row>
    <row r="25" spans="1:7" ht="30.8" customHeight="1" x14ac:dyDescent="0.2">
      <c r="A25" s="67" t="s">
        <v>16</v>
      </c>
      <c r="B25" s="68"/>
      <c r="D25" s="28"/>
      <c r="F25" s="47"/>
      <c r="G25" s="48"/>
    </row>
    <row r="26" spans="1:7" ht="15.05" customHeight="1" x14ac:dyDescent="0.2">
      <c r="B26" s="13"/>
      <c r="C26" s="29"/>
      <c r="D26" s="10"/>
      <c r="F26" s="49"/>
      <c r="G26" s="45"/>
    </row>
    <row r="27" spans="1:7" ht="15.05" customHeight="1" x14ac:dyDescent="0.2">
      <c r="B27" s="13"/>
      <c r="C27" s="30"/>
      <c r="D27" s="10"/>
      <c r="F27" s="50"/>
      <c r="G27" s="45"/>
    </row>
    <row r="28" spans="1:7" ht="15.05" customHeight="1" x14ac:dyDescent="0.2">
      <c r="B28" s="31" t="s">
        <v>5</v>
      </c>
      <c r="C28" s="32">
        <f>SUM(C16:C24)</f>
        <v>58832</v>
      </c>
      <c r="D28" s="33">
        <f>SUM(D16:D27)</f>
        <v>7890119.2299999995</v>
      </c>
      <c r="F28" s="51">
        <f>SUM(F16:F24)</f>
        <v>0</v>
      </c>
      <c r="G28" s="52">
        <f>SUM(G16:G27)</f>
        <v>0</v>
      </c>
    </row>
    <row r="29" spans="1:7" ht="15.05" customHeight="1" x14ac:dyDescent="0.2">
      <c r="A29" s="34"/>
      <c r="B29" s="35"/>
      <c r="C29" s="36"/>
      <c r="D29" s="35"/>
      <c r="E29" s="36"/>
    </row>
    <row r="30" spans="1:7" s="16" customFormat="1" ht="15.05" customHeight="1" x14ac:dyDescent="0.2">
      <c r="A30" s="18" t="s">
        <v>3</v>
      </c>
      <c r="B30" s="65" t="str">
        <f>CON_Utility_Name</f>
        <v>Clark Public Utilities</v>
      </c>
      <c r="C30" s="65"/>
      <c r="D30" s="65"/>
      <c r="E30" s="65"/>
      <c r="F30" s="14"/>
      <c r="G30" s="14"/>
    </row>
    <row r="31" spans="1:7" s="16" customFormat="1" x14ac:dyDescent="0.2">
      <c r="A31" s="37" t="s">
        <v>12</v>
      </c>
      <c r="B31" s="61">
        <v>2020</v>
      </c>
      <c r="C31" s="61"/>
      <c r="D31" s="61"/>
      <c r="E31" s="61"/>
    </row>
    <row r="32" spans="1:7" s="16" customFormat="1" x14ac:dyDescent="0.2">
      <c r="A32" s="37"/>
      <c r="B32" s="38"/>
      <c r="C32" s="38"/>
      <c r="D32" s="38"/>
      <c r="E32" s="38"/>
    </row>
    <row r="33" spans="1:9" ht="28.8" customHeight="1" x14ac:dyDescent="0.2">
      <c r="A33" s="60" t="s">
        <v>25</v>
      </c>
      <c r="B33" s="60"/>
      <c r="C33" s="60"/>
      <c r="D33" s="60"/>
      <c r="E33" s="60"/>
      <c r="F33" s="60"/>
      <c r="G33" s="60"/>
      <c r="H33" s="60"/>
      <c r="I33" s="60"/>
    </row>
    <row r="34" spans="1:9" s="8" customFormat="1" ht="409.55" customHeight="1" x14ac:dyDescent="0.2">
      <c r="A34" s="62"/>
      <c r="B34" s="62"/>
      <c r="C34" s="62"/>
      <c r="D34" s="62"/>
      <c r="E34" s="62"/>
      <c r="F34" s="62"/>
      <c r="G34" s="62"/>
      <c r="H34" s="62"/>
      <c r="I34" s="62"/>
    </row>
    <row r="35" spans="1:9" s="8" customFormat="1" x14ac:dyDescent="0.2"/>
    <row r="36" spans="1:9" s="8" customFormat="1" x14ac:dyDescent="0.2"/>
    <row r="37" spans="1:9" s="8" customFormat="1" x14ac:dyDescent="0.2"/>
    <row r="38" spans="1:9" s="8" customFormat="1" x14ac:dyDescent="0.2"/>
    <row r="39" spans="1:9" s="8" customFormat="1" x14ac:dyDescent="0.2"/>
    <row r="40" spans="1:9" s="8" customFormat="1" x14ac:dyDescent="0.2"/>
    <row r="41" spans="1:9" s="8" customFormat="1" x14ac:dyDescent="0.2"/>
    <row r="42" spans="1:9" s="8" customFormat="1" x14ac:dyDescent="0.2"/>
    <row r="43" spans="1:9" s="8" customFormat="1" x14ac:dyDescent="0.2"/>
    <row r="44" spans="1:9" s="8" customFormat="1" x14ac:dyDescent="0.2"/>
    <row r="45" spans="1:9" s="8" customFormat="1" x14ac:dyDescent="0.2"/>
    <row r="46" spans="1:9" s="8" customFormat="1" x14ac:dyDescent="0.2"/>
    <row r="47" spans="1:9" s="8" customFormat="1" x14ac:dyDescent="0.2"/>
    <row r="48" spans="1:9" s="8" customFormat="1" x14ac:dyDescent="0.2"/>
    <row r="49" s="8" customFormat="1" x14ac:dyDescent="0.2"/>
    <row r="50" s="8" customFormat="1" x14ac:dyDescent="0.2"/>
    <row r="51" s="8" customFormat="1" x14ac:dyDescent="0.2"/>
    <row r="52" s="8" customFormat="1" x14ac:dyDescent="0.2"/>
    <row r="53" s="8" customFormat="1" x14ac:dyDescent="0.2"/>
  </sheetData>
  <mergeCells count="17">
    <mergeCell ref="A1:I1"/>
    <mergeCell ref="A2:I2"/>
    <mergeCell ref="B30:E30"/>
    <mergeCell ref="F13:G13"/>
    <mergeCell ref="A13:E13"/>
    <mergeCell ref="A25:B25"/>
    <mergeCell ref="C14:D14"/>
    <mergeCell ref="F14:G14"/>
    <mergeCell ref="B5:D5"/>
    <mergeCell ref="F5:I5"/>
    <mergeCell ref="B6:D6"/>
    <mergeCell ref="B7:D7"/>
    <mergeCell ref="B8:D8"/>
    <mergeCell ref="B9:D9"/>
    <mergeCell ref="A33:I33"/>
    <mergeCell ref="B31:E31"/>
    <mergeCell ref="A34:I34"/>
  </mergeCells>
  <dataValidations count="1">
    <dataValidation allowBlank="1" showInputMessage="1" showErrorMessage="1" promptTitle="Next Year" prompt="Achievement in 2021 will be included in the report submitted in 2021" sqref="F16:G28"/>
  </dataValidations>
  <hyperlinks>
    <hyperlink ref="B9" r:id="rId1"/>
  </hyperlinks>
  <pageMargins left="0.7" right="0.7" top="0.75" bottom="0.75" header="0.3" footer="0.3"/>
  <pageSetup scale="97" fitToHeight="0" orientation="landscape" r:id="rId2"/>
  <rowBreaks count="1" manualBreakCount="1">
    <brk id="28" max="16383" man="1"/>
  </rowBreaks>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D2"/>
  <sheetViews>
    <sheetView workbookViewId="0">
      <selection activeCell="A2" sqref="A2:AY2"/>
    </sheetView>
  </sheetViews>
  <sheetFormatPr defaultRowHeight="14.85" x14ac:dyDescent="0.25"/>
  <cols>
    <col min="1" max="1" width="36.140625" bestFit="1" customWidth="1"/>
    <col min="3" max="3" width="10.5703125" customWidth="1"/>
    <col min="12" max="12" width="10.5703125" customWidth="1"/>
  </cols>
  <sheetData>
    <row r="1" spans="1:82" ht="161.1" x14ac:dyDescent="0.25">
      <c r="A1" s="39" t="s">
        <v>23</v>
      </c>
      <c r="B1" s="39" t="s">
        <v>36</v>
      </c>
      <c r="C1" s="39" t="s">
        <v>37</v>
      </c>
      <c r="D1" s="39" t="s">
        <v>38</v>
      </c>
      <c r="E1" s="39" t="s">
        <v>39</v>
      </c>
      <c r="F1" s="39" t="s">
        <v>40</v>
      </c>
      <c r="G1" s="39" t="s">
        <v>41</v>
      </c>
      <c r="H1" s="39" t="s">
        <v>42</v>
      </c>
      <c r="I1" s="39" t="s">
        <v>43</v>
      </c>
      <c r="J1" s="39" t="s">
        <v>44</v>
      </c>
      <c r="K1" s="39" t="s">
        <v>45</v>
      </c>
      <c r="L1" s="39" t="s">
        <v>46</v>
      </c>
      <c r="M1" s="39" t="s">
        <v>47</v>
      </c>
      <c r="N1" s="39" t="s">
        <v>48</v>
      </c>
      <c r="O1" s="39" t="s">
        <v>49</v>
      </c>
      <c r="P1" s="39" t="s">
        <v>50</v>
      </c>
      <c r="Q1" s="39" t="s">
        <v>51</v>
      </c>
      <c r="R1" s="39" t="s">
        <v>52</v>
      </c>
      <c r="S1" s="39" t="s">
        <v>53</v>
      </c>
      <c r="T1" s="39" t="s">
        <v>54</v>
      </c>
      <c r="U1" s="39" t="s">
        <v>55</v>
      </c>
      <c r="V1" s="39" t="s">
        <v>56</v>
      </c>
      <c r="W1" s="39" t="s">
        <v>57</v>
      </c>
      <c r="X1" s="39" t="s">
        <v>58</v>
      </c>
      <c r="Y1" s="39" t="s">
        <v>59</v>
      </c>
      <c r="Z1" s="39" t="s">
        <v>60</v>
      </c>
      <c r="AA1" s="39" t="s">
        <v>61</v>
      </c>
      <c r="AB1" s="39" t="s">
        <v>62</v>
      </c>
      <c r="AC1" s="39" t="s">
        <v>63</v>
      </c>
      <c r="AD1" s="39" t="s">
        <v>64</v>
      </c>
      <c r="AE1" s="39" t="s">
        <v>65</v>
      </c>
      <c r="AF1" s="39" t="s">
        <v>66</v>
      </c>
      <c r="AG1" s="39" t="s">
        <v>67</v>
      </c>
      <c r="AH1" s="39" t="s">
        <v>68</v>
      </c>
      <c r="AI1" s="39" t="s">
        <v>69</v>
      </c>
      <c r="AJ1" s="39" t="s">
        <v>70</v>
      </c>
      <c r="AK1" s="39" t="s">
        <v>71</v>
      </c>
      <c r="AL1" s="39" t="s">
        <v>72</v>
      </c>
      <c r="AM1" s="39" t="s">
        <v>73</v>
      </c>
      <c r="AN1" s="39" t="s">
        <v>74</v>
      </c>
      <c r="AO1" s="39" t="s">
        <v>75</v>
      </c>
      <c r="AP1" s="39" t="s">
        <v>76</v>
      </c>
      <c r="AQ1" s="39" t="s">
        <v>77</v>
      </c>
      <c r="AR1" s="39" t="s">
        <v>78</v>
      </c>
      <c r="AS1" s="39" t="s">
        <v>79</v>
      </c>
      <c r="AT1" s="39" t="s">
        <v>19</v>
      </c>
      <c r="AU1" s="39" t="s">
        <v>20</v>
      </c>
      <c r="AV1" s="39" t="s">
        <v>21</v>
      </c>
      <c r="AW1" s="39" t="s">
        <v>80</v>
      </c>
      <c r="AX1" s="39" t="s">
        <v>22</v>
      </c>
      <c r="AY1" s="39" t="s">
        <v>81</v>
      </c>
      <c r="AZ1" s="39" t="s">
        <v>23</v>
      </c>
      <c r="BA1" s="39"/>
      <c r="BB1" s="39"/>
      <c r="BC1" s="39"/>
      <c r="BD1" s="39"/>
      <c r="BE1" s="39"/>
      <c r="BF1" s="39"/>
      <c r="BG1" s="39"/>
      <c r="BH1" s="39"/>
      <c r="BI1" s="39"/>
      <c r="BJ1" s="39"/>
      <c r="BK1" s="39"/>
      <c r="BL1" s="39"/>
      <c r="BM1" s="39"/>
      <c r="BN1" s="39"/>
      <c r="BO1" s="39"/>
      <c r="BP1" s="39"/>
      <c r="BQ1" s="39"/>
      <c r="BR1" s="39"/>
      <c r="BS1" s="39"/>
      <c r="BT1" s="39"/>
      <c r="BU1" s="39"/>
      <c r="BV1" s="39"/>
      <c r="BW1" s="39"/>
      <c r="BX1" s="39"/>
      <c r="BY1" s="39"/>
      <c r="BZ1" s="39"/>
      <c r="CA1" s="39"/>
      <c r="CB1" s="39"/>
      <c r="CC1" s="39"/>
      <c r="CD1" s="39"/>
    </row>
    <row r="2" spans="1:82" x14ac:dyDescent="0.25">
      <c r="A2" t="str">
        <f>CON_Utility_Name</f>
        <v>Clark Public Utilities</v>
      </c>
      <c r="B2">
        <f>+CON_2020_Agriculture_Expend</f>
        <v>0</v>
      </c>
      <c r="C2">
        <f>+CON_2020_Agriculture_MWH</f>
        <v>0</v>
      </c>
      <c r="D2">
        <f>+CON_2020_Commercial_Expend</f>
        <v>2927891.49</v>
      </c>
      <c r="E2">
        <f>+CON_2020_Commercial_MWH</f>
        <v>19426</v>
      </c>
      <c r="F2">
        <f>+CON_2020_Distribution_Expend</f>
        <v>0</v>
      </c>
      <c r="G2">
        <f>+CON_2020_Distribution_MWH</f>
        <v>0</v>
      </c>
      <c r="H2">
        <f>+CON_2020_Expenditures</f>
        <v>7890119.2299999995</v>
      </c>
      <c r="I2">
        <f>+CON_2020_Industrial_Expend</f>
        <v>2157250.0099999998</v>
      </c>
      <c r="J2">
        <f>+CON_2020_Industrial_MWH</f>
        <v>11169</v>
      </c>
      <c r="K2">
        <f>+CON_2020_MWH</f>
        <v>58832</v>
      </c>
      <c r="L2">
        <f>+CON_2020_NEEA_Expend</f>
        <v>350064.2</v>
      </c>
      <c r="M2">
        <f>+CON_2020_NEEA_MWH</f>
        <v>14279</v>
      </c>
      <c r="N2">
        <f>+CON_2020_OtherSector1_Expend</f>
        <v>0</v>
      </c>
      <c r="O2">
        <f>+CON_2020_OtherSector1_MWH</f>
        <v>0</v>
      </c>
      <c r="P2">
        <f>+CON_2020_OtherSector2_Expend</f>
        <v>0</v>
      </c>
      <c r="Q2">
        <f>+CON_2020_OtherSector2_MWH</f>
        <v>0</v>
      </c>
      <c r="R2">
        <f>+CON_2020_Production_Expend</f>
        <v>0</v>
      </c>
      <c r="S2">
        <f>+CON_2020_Production_MWH</f>
        <v>0</v>
      </c>
      <c r="T2">
        <f>+CON_2020_Program1_Expend</f>
        <v>0</v>
      </c>
      <c r="U2">
        <f>+CON_2020_Program2_Expend</f>
        <v>0</v>
      </c>
      <c r="V2">
        <f>+CON_2020_Residential_Expend</f>
        <v>2454913.5299999998</v>
      </c>
      <c r="W2">
        <f>+CON_2020_Residential_MWH</f>
        <v>13958</v>
      </c>
      <c r="X2">
        <f>+CON_2021_Agriculture_Expend</f>
        <v>0</v>
      </c>
      <c r="Y2">
        <f>+CON_2021_Agriculture_MWH</f>
        <v>0</v>
      </c>
      <c r="Z2">
        <f>+CON_2021_Commercial_Expend</f>
        <v>0</v>
      </c>
      <c r="AA2">
        <f>+CON_2021_Commercial_MWH</f>
        <v>0</v>
      </c>
      <c r="AB2">
        <f>+CON_2021_Distribution_Expend</f>
        <v>0</v>
      </c>
      <c r="AC2">
        <f>+CON_2021_Distribution_MWH</f>
        <v>0</v>
      </c>
      <c r="AD2">
        <f>+CON_2021_Expenditures</f>
        <v>0</v>
      </c>
      <c r="AE2">
        <f>+CON_2021_Industrial_Expend</f>
        <v>0</v>
      </c>
      <c r="AF2">
        <f>+CON_2021_Industrial_MWH</f>
        <v>0</v>
      </c>
      <c r="AG2">
        <f>+CON_2021_MWH</f>
        <v>0</v>
      </c>
      <c r="AH2">
        <f>+CON_2021_NEEA_Expend</f>
        <v>0</v>
      </c>
      <c r="AI2">
        <f>+CON_2021_NEEA_MWH</f>
        <v>0</v>
      </c>
      <c r="AJ2">
        <f>+CON_2021_OtherSector1_Expend</f>
        <v>0</v>
      </c>
      <c r="AK2">
        <f>+CON_2021_OtherSector1_MWH</f>
        <v>0</v>
      </c>
      <c r="AL2">
        <f>+CON_2021_OtherSector2_Expend</f>
        <v>0</v>
      </c>
      <c r="AM2">
        <f>+CON_2021_OtherSector2_MWH</f>
        <v>0</v>
      </c>
      <c r="AN2">
        <f>+CON_2021_Production_Expend</f>
        <v>0</v>
      </c>
      <c r="AO2">
        <f>+CON_2021_Production_MWH</f>
        <v>0</v>
      </c>
      <c r="AP2">
        <f>+CON_2021_Program1_Expend</f>
        <v>0</v>
      </c>
      <c r="AQ2">
        <f>+CON_2021_Program2_Expend</f>
        <v>0</v>
      </c>
      <c r="AR2">
        <f>+CON_2021_Residential_Expend</f>
        <v>0</v>
      </c>
      <c r="AS2">
        <f>+CON_2021_Residential_MWH</f>
        <v>0</v>
      </c>
      <c r="AT2" t="str">
        <f>+CON_Contact_Name</f>
        <v>Debbie DePetris</v>
      </c>
      <c r="AU2" t="str">
        <f>+CON_Email</f>
        <v>DDePetris@clarkpud.com</v>
      </c>
      <c r="AV2" t="str">
        <f>+CON_Phone</f>
        <v>(360) 992-3279</v>
      </c>
      <c r="AW2">
        <f>CON_Potential_2020_2029</f>
        <v>366431</v>
      </c>
      <c r="AX2" t="str">
        <f>+CON_Report_Date</f>
        <v>April 26,2021</v>
      </c>
      <c r="AY2">
        <f>+CON_Target_2020_2021</f>
        <v>78577</v>
      </c>
      <c r="AZ2" t="str">
        <f>+CON_Utility_Name</f>
        <v>Clark Public Utilities</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92CC68C7D89D34691C2113CD0EC1234" ma:contentTypeVersion="1" ma:contentTypeDescription="Create a new document." ma:contentTypeScope="" ma:versionID="6c3946c0dc27762547bc16be56f546ba">
  <xsd:schema xmlns:xsd="http://www.w3.org/2001/XMLSchema" xmlns:xs="http://www.w3.org/2001/XMLSchema" xmlns:p="http://schemas.microsoft.com/office/2006/metadata/properties" xmlns:ns1="http://schemas.microsoft.com/sharepoint/v3" targetNamespace="http://schemas.microsoft.com/office/2006/metadata/properties" ma:root="true" ma:fieldsID="3957af3f9c07d0358322a57020564ff9"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5134EF7-F04D-4218-953F-7A835D8EE7C1}">
  <ds:schemaRefs>
    <ds:schemaRef ds:uri="http://schemas.microsoft.com/office/2006/documentManagement/types"/>
    <ds:schemaRef ds:uri="http://schemas.microsoft.com/sharepoint/v3"/>
    <ds:schemaRef ds:uri="http://schemas.microsoft.com/office/2006/metadata/properties"/>
    <ds:schemaRef ds:uri="http://www.w3.org/XML/1998/namespace"/>
    <ds:schemaRef ds:uri="http://purl.org/dc/terms/"/>
    <ds:schemaRef ds:uri="http://purl.org/dc/dcmitype/"/>
    <ds:schemaRef ds:uri="http://purl.org/dc/elements/1.1/"/>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00552A30-C61D-4F28-B87C-DA976C46E2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F4EF345-C7A3-4312-A2DA-7A75ECC155C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52</vt:i4>
      </vt:variant>
    </vt:vector>
  </HeadingPairs>
  <TitlesOfParts>
    <vt:vector size="55" baseType="lpstr">
      <vt:lpstr>Background</vt:lpstr>
      <vt:lpstr>Conservation Report</vt:lpstr>
      <vt:lpstr>Data</vt:lpstr>
      <vt:lpstr>CON_2020_Agriculture_Expend</vt:lpstr>
      <vt:lpstr>CON_2020_Agriculture_MWH</vt:lpstr>
      <vt:lpstr>CON_2020_Commercial_Expend</vt:lpstr>
      <vt:lpstr>CON_2020_Commercial_MWH</vt:lpstr>
      <vt:lpstr>CON_2020_Distribution_Expend</vt:lpstr>
      <vt:lpstr>CON_2020_Distribution_MWH</vt:lpstr>
      <vt:lpstr>CON_2020_Expenditures</vt:lpstr>
      <vt:lpstr>CON_2020_Industrial_Expend</vt:lpstr>
      <vt:lpstr>CON_2020_Industrial_MWH</vt:lpstr>
      <vt:lpstr>CON_2020_MWH</vt:lpstr>
      <vt:lpstr>CON_2020_NEEA_Expend</vt:lpstr>
      <vt:lpstr>CON_2020_NEEA_MWH</vt:lpstr>
      <vt:lpstr>CON_2020_OtherSector1_Expend</vt:lpstr>
      <vt:lpstr>CON_2020_OtherSector1_MWH</vt:lpstr>
      <vt:lpstr>CON_2020_OtherSector2_Expend</vt:lpstr>
      <vt:lpstr>CON_2020_OtherSector2_MWH</vt:lpstr>
      <vt:lpstr>CON_2020_Production_Expend</vt:lpstr>
      <vt:lpstr>CON_2020_Production_MWH</vt:lpstr>
      <vt:lpstr>CON_2020_Program1_Expend</vt:lpstr>
      <vt:lpstr>CON_2020_Program2_Expend</vt:lpstr>
      <vt:lpstr>CON_2020_Residential_Expend</vt:lpstr>
      <vt:lpstr>CON_2020_Residential_MWH</vt:lpstr>
      <vt:lpstr>CON_2021_Agriculture_Expend</vt:lpstr>
      <vt:lpstr>CON_2021_Agriculture_MWH</vt:lpstr>
      <vt:lpstr>CON_2021_Commercial_Expend</vt:lpstr>
      <vt:lpstr>CON_2021_Commercial_MWH</vt:lpstr>
      <vt:lpstr>CON_2021_Distribution_Expend</vt:lpstr>
      <vt:lpstr>CON_2021_Distribution_MWH</vt:lpstr>
      <vt:lpstr>CON_2021_Expenditures</vt:lpstr>
      <vt:lpstr>CON_2021_Industrial_Expend</vt:lpstr>
      <vt:lpstr>CON_2021_Industrial_MWH</vt:lpstr>
      <vt:lpstr>CON_2021_MWH</vt:lpstr>
      <vt:lpstr>CON_2021_NEEA_Expend</vt:lpstr>
      <vt:lpstr>CON_2021_NEEA_MWH</vt:lpstr>
      <vt:lpstr>CON_2021_OtherSector1_Expend</vt:lpstr>
      <vt:lpstr>CON_2021_OtherSector1_MWH</vt:lpstr>
      <vt:lpstr>CON_2021_OtherSector2_Expend</vt:lpstr>
      <vt:lpstr>CON_2021_OtherSector2_MWH</vt:lpstr>
      <vt:lpstr>CON_2021_Production_Expend</vt:lpstr>
      <vt:lpstr>CON_2021_Production_MWH</vt:lpstr>
      <vt:lpstr>CON_2021_Program1_Expend</vt:lpstr>
      <vt:lpstr>CON_2021_Program2_Expend</vt:lpstr>
      <vt:lpstr>CON_2021_Residential_Expend</vt:lpstr>
      <vt:lpstr>CON_2021_Residential_MWH</vt:lpstr>
      <vt:lpstr>CON_Contact_Name</vt:lpstr>
      <vt:lpstr>CON_Email</vt:lpstr>
      <vt:lpstr>CON_Phone</vt:lpstr>
      <vt:lpstr>CON_Potential_2020_2029</vt:lpstr>
      <vt:lpstr>CON_Report_Date</vt:lpstr>
      <vt:lpstr>CON_Target_2020_2021</vt:lpstr>
      <vt:lpstr>CON_Utility_Name</vt:lpstr>
      <vt:lpstr>'Conservation Report'!Print_Area</vt:lpstr>
    </vt:vector>
  </TitlesOfParts>
  <Company>CTED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2019 Report Workbook for Utilities</dc:title>
  <dc:creator>Glenn Blackmon</dc:creator>
  <cp:keywords/>
  <cp:lastModifiedBy>Scharff, Austin (COM)</cp:lastModifiedBy>
  <cp:lastPrinted>2019-04-03T22:15:51Z</cp:lastPrinted>
  <dcterms:created xsi:type="dcterms:W3CDTF">2012-03-20T21:01:26Z</dcterms:created>
  <dcterms:modified xsi:type="dcterms:W3CDTF">2021-07-30T00:03:30Z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0x010100D92CC68C7D89D34691C2113CD0EC1234</vt:lpwstr>
  </property>
  <property fmtid="{D5CDD505-2E9C-101B-9397-08002B2CF9AE}" pid="3" name="Tags">
    <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ies>
</file>