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Energy\EIA (I-937)\2021 Reports\Seattle\"/>
    </mc:Choice>
  </mc:AlternateContent>
  <bookViews>
    <workbookView xWindow="-104" yWindow="-104" windowWidth="23263" windowHeight="12574" tabRatio="719" activeTab="1"/>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Report'!$A$3:$I$34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8" l="1"/>
  <c r="AZ2" i="19"/>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C28" i="18"/>
  <c r="H10" i="18" s="1"/>
  <c r="K2" i="19" l="1"/>
</calcChain>
</file>

<file path=xl/sharedStrings.xml><?xml version="1.0" encoding="utf-8"?>
<sst xmlns="http://schemas.openxmlformats.org/spreadsheetml/2006/main" count="97" uniqueCount="91">
  <si>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</si>
  <si>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</si>
  <si>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</si>
  <si>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</si>
  <si>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</si>
  <si>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</si>
  <si>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</si>
  <si>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</si>
  <si>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</si>
  <si>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</si>
  <si>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</si>
  <si>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</si>
  <si>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</si>
  <si>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</si>
  <si>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</si>
  <si>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</si>
  <si>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</si>
  <si>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</si>
  <si>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</si>
  <si>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</si>
  <si>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</si>
  <si>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</si>
  <si>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</si>
  <si>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</si>
  <si>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</si>
  <si>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</si>
  <si>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</si>
  <si>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</si>
  <si>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</si>
  <si>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</si>
  <si>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</si>
  <si>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</si>
  <si>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</si>
  <si>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</si>
  <si>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</si>
  <si>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</si>
  <si>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</si>
  <si>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</si>
  <si>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</si>
  <si>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</si>
  <si>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</si>
  <si>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</si>
  <si>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</si>
  <si>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</si>
  <si>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</si>
  <si>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</si>
  <si>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</si>
  <si>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</si>
  <si>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</si>
  <si>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</si>
  <si>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</si>
  <si>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</si>
  <si>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</si>
  <si>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</si>
  <si>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</si>
  <si>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</si>
  <si>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</si>
  <si>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</si>
  <si>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</si>
  <si>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</si>
  <si>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</si>
  <si>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</si>
  <si>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</si>
  <si>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</si>
  <si>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</si>
  <si>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</si>
  <si>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</si>
  <si>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</si>
  <si>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</si>
  <si>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</si>
  <si>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</si>
  <si>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</si>
  <si>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</si>
  <si>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</si>
  <si>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</si>
  <si>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</si>
  <si>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</si>
  <si>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</si>
  <si>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</si>
  <si>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</si>
  <si>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</si>
  <si>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</si>
  <si>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</si>
  <si>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</si>
  <si>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</si>
  <si>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</si>
  <si>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</si>
  <si>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Seattle City Light</t>
  </si>
  <si>
    <t>Jennifer Finnigan, Customer Energy Solutions</t>
  </si>
  <si>
    <t>206-386-9153</t>
  </si>
  <si>
    <t>jennifer.finnigan@seattle.gov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</si>
</sst>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409]mmmm\ d\,\ yyyy;@"/>
    <numFmt numFmtId="167" formatCode="&quot;$&quot;#,##0"/>
  </numFmts>
  <fonts count="16"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2">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77">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12" xfId="1" applyNumberFormat="1" applyFont="1" applyFill="1" applyBorder="1" applyAlignment="1">
      <alignment horizontal="right"/>
    </xf>
    <xf numFmtId="165" fontId="5" fillId="5" borderId="20" xfId="1" applyNumberFormat="1" applyFont="1" applyFill="1" applyBorder="1"/>
    <xf numFmtId="165" fontId="5" fillId="2" borderId="0" xfId="1" applyNumberFormat="1" applyFont="1" applyFill="1"/>
    <xf numFmtId="0" fontId="5" fillId="6" borderId="9" xfId="0" applyFont="1" applyFill="1" applyBorder="1" applyAlignment="1" applyProtection="1">
      <alignment horizontal="left"/>
      <protection locked="0"/>
    </xf>
    <xf numFmtId="0" fontId="4" fillId="6" borderId="10" xfId="2"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6" borderId="21" xfId="0" applyFont="1" applyFill="1" applyBorder="1" applyAlignment="1" applyProtection="1">
      <alignment horizontal="left"/>
      <protection locked="0"/>
    </xf>
    <xf numFmtId="0" fontId="5" fillId="6" borderId="21" xfId="0" applyFont="1" applyFill="1" applyBorder="1" applyAlignment="1" applyProtection="1">
      <alignment horizontal="left"/>
      <protection locked="0"/>
    </xf>
    <xf numFmtId="0" fontId="6" fillId="2" borderId="18" xfId="0" applyFont="1" applyFill="1" applyBorder="1" applyAlignment="1">
      <alignment horizontal="center"/>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xf numFmtId="0" fontId="6" fillId="6" borderId="9" xfId="0" applyFont="1" applyFill="1" applyBorder="1" applyAlignment="1" applyProtection="1">
      <alignment horizontal="left"/>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9001125</xdr:colOff>
      <xdr:row>41</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9050" y="2162175"/>
          <a:ext cx="8982075" cy="571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352425</xdr:rowOff>
    </xdr:from>
    <xdr:to>
      <xdr:col>8</xdr:col>
      <xdr:colOff>695325</xdr:colOff>
      <xdr:row>33</xdr:row>
      <xdr:rowOff>3409950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baseline="0">
              <a:solidFill>
                <a:schemeClr val="dk1"/>
              </a:solidFill>
              <a:effectLst/>
              <a:latin typeface="+mn-lt"/>
              <a:ea typeface="+mn-ea"/>
              <a:cs typeface="+mn-cs"/>
            </a:rPr>
            <a:t>2020-21 Target Setting </a:t>
          </a:r>
          <a:endParaRPr lang="en-US">
            <a:effectLst/>
          </a:endParaRPr>
        </a:p>
        <a:p>
          <a:r>
            <a:rPr lang="en-US" sz="1100" b="0" baseline="0">
              <a:solidFill>
                <a:schemeClr val="dk1"/>
              </a:solidFill>
              <a:effectLst/>
              <a:latin typeface="+mn-lt"/>
              <a:ea typeface="+mn-ea"/>
              <a:cs typeface="+mn-cs"/>
            </a:rPr>
            <a:t>In order to meet the I-937 target setting requirements, City Light used the Utility Analysis Option (Conservation Potential Assessment) to establish its biennial target and ten-year potential.  The Conservation Potential Assessment (CPA) identifies City Light's achievable and cost-effective energy conservation potential over the next twenty years.  This study identified a biennial energy conservation potential of 186,325 MWh (21.27 aMW) for 2020-21 and a ten-year conservation potential of 724,189 MWh (82.67 aMW).  The Seattle City Council adopted these targets with Resolution #31932. </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election activeCell="B6" sqref="B6"/>
    </sheetView>
  </sheetViews>
  <sheetFormatPr defaultRowHeight="14.85" x14ac:dyDescent="0.25"/>
  <cols>
    <col min="1" max="1" width="135.140625" customWidth="1"/>
    <col min="14" max="14" width="11.7109375" customWidth="1"/>
  </cols>
  <sheetData>
    <row r="1" spans="1:14" ht="18.600000000000001" x14ac:dyDescent="0.25">
      <c r="A1" s="5" t="s">
        <v>30</v>
      </c>
    </row>
    <row r="2" spans="1:14" x14ac:dyDescent="0.25">
      <c r="A2" s="53" t="s">
        <v>86</v>
      </c>
    </row>
    <row r="3" spans="1:14" x14ac:dyDescent="0.25">
      <c r="A3" s="5"/>
      <c r="N3" s="3"/>
    </row>
    <row r="4" spans="1:14" x14ac:dyDescent="0.25">
      <c r="A4" s="4" t="s">
        <v>35</v>
      </c>
    </row>
    <row r="5" spans="1:14" x14ac:dyDescent="0.25">
      <c r="A5" s="4" t="s">
        <v>24</v>
      </c>
    </row>
    <row r="6" spans="1:14" x14ac:dyDescent="0.25">
      <c r="A6" s="4" t="s">
        <v>31</v>
      </c>
    </row>
    <row r="8" spans="1:14" x14ac:dyDescent="0.25">
      <c r="A8" s="6" t="s">
        <v>26</v>
      </c>
    </row>
    <row r="9" spans="1:14" x14ac:dyDescent="0.25">
      <c r="A9" s="7" t="s">
        <v>27</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3"/>
  <sheetViews>
    <sheetView tabSelected="1" topLeftCell="A28" zoomScaleNormal="100" workbookViewId="0">
      <selection activeCell="C51" sqref="C51"/>
    </sheetView>
  </sheetViews>
  <sheetFormatPr defaultColWidth="9.140625" defaultRowHeight="12.6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6384" width="9.140625" style="14"/>
  </cols>
  <sheetData>
    <row r="1" spans="1:11" ht="14.85" x14ac:dyDescent="0.2">
      <c r="A1" s="63" t="s">
        <v>26</v>
      </c>
      <c r="B1" s="63"/>
      <c r="C1" s="63"/>
      <c r="D1" s="63"/>
      <c r="E1" s="63"/>
      <c r="F1" s="63"/>
      <c r="G1" s="63"/>
      <c r="H1" s="63"/>
      <c r="I1" s="63"/>
    </row>
    <row r="2" spans="1:11" ht="14.85" x14ac:dyDescent="0.2">
      <c r="A2" s="64" t="s">
        <v>27</v>
      </c>
      <c r="B2" s="64"/>
      <c r="C2" s="64"/>
      <c r="D2" s="64"/>
      <c r="E2" s="64"/>
      <c r="F2" s="64"/>
      <c r="G2" s="64"/>
      <c r="H2" s="64"/>
      <c r="I2" s="64"/>
    </row>
    <row r="3" spans="1:11" s="16" customFormat="1" ht="19.3" x14ac:dyDescent="0.4">
      <c r="A3" s="15" t="s">
        <v>32</v>
      </c>
    </row>
    <row r="4" spans="1:11" ht="15.05" customHeight="1" thickBot="1" x14ac:dyDescent="0.25">
      <c r="A4" s="17"/>
    </row>
    <row r="5" spans="1:11" ht="14.3" customHeight="1" thickBot="1" x14ac:dyDescent="0.25">
      <c r="A5" s="20" t="s">
        <v>3</v>
      </c>
      <c r="B5" s="71" t="s">
        <v>87</v>
      </c>
      <c r="C5" s="72"/>
      <c r="D5" s="72"/>
      <c r="F5" s="73" t="s">
        <v>28</v>
      </c>
      <c r="G5" s="73"/>
      <c r="H5" s="73"/>
      <c r="I5" s="73"/>
      <c r="K5" s="19"/>
    </row>
    <row r="6" spans="1:11" ht="15.05" customHeight="1" x14ac:dyDescent="0.2">
      <c r="A6" s="20" t="s">
        <v>18</v>
      </c>
      <c r="B6" s="74">
        <v>44344</v>
      </c>
      <c r="C6" s="75"/>
      <c r="D6" s="75"/>
      <c r="E6" s="21"/>
      <c r="G6" s="1"/>
      <c r="H6" s="41" t="s">
        <v>82</v>
      </c>
      <c r="I6" s="1"/>
    </row>
    <row r="7" spans="1:11" ht="15.05" customHeight="1" x14ac:dyDescent="0.2">
      <c r="A7" s="22" t="s">
        <v>17</v>
      </c>
      <c r="B7" s="76" t="s">
        <v>88</v>
      </c>
      <c r="C7" s="57"/>
      <c r="D7" s="57"/>
      <c r="E7" s="16"/>
      <c r="G7" s="1"/>
      <c r="H7" s="42" t="s">
        <v>29</v>
      </c>
      <c r="I7" s="1"/>
    </row>
    <row r="8" spans="1:11" ht="15.05" customHeight="1" x14ac:dyDescent="0.2">
      <c r="A8" s="22" t="s">
        <v>0</v>
      </c>
      <c r="B8" s="57" t="s">
        <v>89</v>
      </c>
      <c r="C8" s="57"/>
      <c r="D8" s="57"/>
      <c r="E8" s="16"/>
      <c r="G8" s="22" t="s">
        <v>83</v>
      </c>
      <c r="H8" s="56">
        <f>82.67*8760</f>
        <v>724189.20000000007</v>
      </c>
      <c r="I8" s="1"/>
    </row>
    <row r="9" spans="1:11" ht="15.05" customHeight="1" x14ac:dyDescent="0.2">
      <c r="A9" s="22" t="s">
        <v>1</v>
      </c>
      <c r="B9" s="58" t="s">
        <v>90</v>
      </c>
      <c r="C9" s="59"/>
      <c r="D9" s="59"/>
      <c r="E9" s="16"/>
      <c r="G9" s="43" t="s">
        <v>84</v>
      </c>
      <c r="H9" s="54">
        <v>186325.19999999998</v>
      </c>
      <c r="I9" s="1"/>
    </row>
    <row r="10" spans="1:11" ht="15.05" customHeight="1" thickBot="1" x14ac:dyDescent="0.25">
      <c r="A10" s="22"/>
      <c r="B10" s="22"/>
      <c r="C10" s="22"/>
      <c r="D10" s="22"/>
      <c r="E10" s="16"/>
      <c r="G10" s="43" t="s">
        <v>85</v>
      </c>
      <c r="H10" s="55">
        <f>CON_2020_MWH+CON_2021_MWH</f>
        <v>91580.416911616339</v>
      </c>
      <c r="I10" s="1"/>
    </row>
    <row r="11" spans="1:11" s="16" customFormat="1" x14ac:dyDescent="0.2">
      <c r="E11" s="23"/>
      <c r="F11" s="14"/>
      <c r="G11" s="14"/>
      <c r="H11" s="14"/>
      <c r="I11" s="14"/>
    </row>
    <row r="12" spans="1:11" s="16" customFormat="1" ht="13.4" thickBot="1" x14ac:dyDescent="0.25">
      <c r="E12" s="23"/>
      <c r="F12" s="14"/>
      <c r="G12" s="14"/>
      <c r="H12" s="14"/>
      <c r="I12" s="14"/>
    </row>
    <row r="13" spans="1:11" ht="13.4" thickTop="1" x14ac:dyDescent="0.2">
      <c r="A13" s="66" t="s">
        <v>2</v>
      </c>
      <c r="B13" s="66"/>
      <c r="C13" s="66"/>
      <c r="D13" s="66"/>
      <c r="E13" s="66"/>
      <c r="F13" s="66"/>
      <c r="G13" s="66"/>
    </row>
    <row r="14" spans="1:11" ht="15.05" customHeight="1" x14ac:dyDescent="0.2">
      <c r="A14" s="24"/>
      <c r="C14" s="69" t="s">
        <v>33</v>
      </c>
      <c r="D14" s="69"/>
      <c r="F14" s="70" t="s">
        <v>34</v>
      </c>
      <c r="G14" s="70"/>
    </row>
    <row r="15" spans="1:11" ht="30.8" customHeight="1" x14ac:dyDescent="0.2">
      <c r="B15" s="25" t="s">
        <v>15</v>
      </c>
      <c r="C15" s="26" t="s">
        <v>6</v>
      </c>
      <c r="D15" s="26" t="s">
        <v>7</v>
      </c>
      <c r="F15" s="40" t="s">
        <v>6</v>
      </c>
      <c r="G15" s="40" t="s">
        <v>7</v>
      </c>
    </row>
    <row r="16" spans="1:11" ht="15.05" customHeight="1" x14ac:dyDescent="0.2">
      <c r="B16" s="2" t="s">
        <v>8</v>
      </c>
      <c r="C16" s="9">
        <v>8513.2386096973496</v>
      </c>
      <c r="D16" s="10">
        <v>5089125.8369571371</v>
      </c>
      <c r="F16" s="44"/>
      <c r="G16" s="45"/>
    </row>
    <row r="17" spans="1:7" ht="15.05" customHeight="1" x14ac:dyDescent="0.2">
      <c r="B17" s="2" t="s">
        <v>9</v>
      </c>
      <c r="C17" s="9">
        <v>38147.911759348994</v>
      </c>
      <c r="D17" s="10">
        <v>19718139.522719551</v>
      </c>
      <c r="F17" s="44"/>
      <c r="G17" s="45"/>
    </row>
    <row r="18" spans="1:7" ht="15.05" customHeight="1" x14ac:dyDescent="0.2">
      <c r="B18" s="2" t="s">
        <v>10</v>
      </c>
      <c r="C18" s="9">
        <v>12636.988910699998</v>
      </c>
      <c r="D18" s="10">
        <v>731987.49232331268</v>
      </c>
      <c r="F18" s="44"/>
      <c r="G18" s="45"/>
    </row>
    <row r="19" spans="1:7" ht="15.05" customHeight="1" x14ac:dyDescent="0.2">
      <c r="B19" s="2" t="s">
        <v>11</v>
      </c>
      <c r="C19" s="9">
        <v>0</v>
      </c>
      <c r="D19" s="10"/>
      <c r="F19" s="44"/>
      <c r="G19" s="45"/>
    </row>
    <row r="20" spans="1:7" ht="15.05" customHeight="1" x14ac:dyDescent="0.2">
      <c r="B20" s="2" t="s">
        <v>13</v>
      </c>
      <c r="C20" s="9">
        <v>0</v>
      </c>
      <c r="D20" s="10"/>
      <c r="F20" s="44"/>
      <c r="G20" s="45"/>
    </row>
    <row r="21" spans="1:7" ht="15.05" customHeight="1" x14ac:dyDescent="0.2">
      <c r="B21" s="27" t="s">
        <v>14</v>
      </c>
      <c r="C21" s="9">
        <v>0</v>
      </c>
      <c r="D21" s="10"/>
      <c r="F21" s="44"/>
      <c r="G21" s="45"/>
    </row>
    <row r="22" spans="1:7" ht="15.05" customHeight="1" x14ac:dyDescent="0.2">
      <c r="B22" s="27" t="s">
        <v>4</v>
      </c>
      <c r="C22" s="11">
        <v>32282.277631870002</v>
      </c>
      <c r="D22" s="10">
        <v>1232625.25</v>
      </c>
      <c r="F22" s="46"/>
      <c r="G22" s="45"/>
    </row>
    <row r="23" spans="1:7" ht="15.05" customHeight="1" x14ac:dyDescent="0.2">
      <c r="B23" s="12"/>
      <c r="C23" s="11"/>
      <c r="D23" s="10"/>
      <c r="F23" s="46"/>
      <c r="G23" s="45"/>
    </row>
    <row r="24" spans="1:7" ht="15.05" customHeight="1" x14ac:dyDescent="0.2">
      <c r="B24" s="12"/>
      <c r="C24" s="11"/>
      <c r="D24" s="10"/>
      <c r="F24" s="46"/>
      <c r="G24" s="45"/>
    </row>
    <row r="25" spans="1:7" ht="30.8" customHeight="1" x14ac:dyDescent="0.2">
      <c r="A25" s="67" t="s">
        <v>16</v>
      </c>
      <c r="B25" s="68"/>
      <c r="D25" s="28"/>
      <c r="F25" s="47"/>
      <c r="G25" s="48"/>
    </row>
    <row r="26" spans="1:7" ht="15.05" customHeight="1" x14ac:dyDescent="0.2">
      <c r="B26" s="13"/>
      <c r="C26" s="29"/>
      <c r="D26" s="10"/>
      <c r="F26" s="49"/>
      <c r="G26" s="45"/>
    </row>
    <row r="27" spans="1:7" ht="15.05" customHeight="1" x14ac:dyDescent="0.2">
      <c r="B27" s="13"/>
      <c r="C27" s="30"/>
      <c r="D27" s="10"/>
      <c r="F27" s="50"/>
      <c r="G27" s="45"/>
    </row>
    <row r="28" spans="1:7" ht="15.05" customHeight="1" x14ac:dyDescent="0.2">
      <c r="B28" s="31" t="s">
        <v>5</v>
      </c>
      <c r="C28" s="32">
        <f>SUM(C16:C24)</f>
        <v>91580.416911616339</v>
      </c>
      <c r="D28" s="33">
        <f>SUM(D16:D27)</f>
        <v>26771878.102000002</v>
      </c>
      <c r="F28" s="51">
        <f>SUM(F16:F24)</f>
        <v>0</v>
      </c>
      <c r="G28" s="52">
        <f>SUM(G16:G27)</f>
        <v>0</v>
      </c>
    </row>
    <row r="29" spans="1:7" ht="15.05" customHeight="1" x14ac:dyDescent="0.2">
      <c r="A29" s="34"/>
      <c r="B29" s="35"/>
      <c r="C29" s="36"/>
      <c r="D29" s="35"/>
      <c r="E29" s="36"/>
    </row>
    <row r="30" spans="1:7" s="16" customFormat="1" ht="15.05" customHeight="1" x14ac:dyDescent="0.2">
      <c r="A30" s="18" t="s">
        <v>3</v>
      </c>
      <c r="B30" s="65" t="str">
        <f>CON_Utility_Name</f>
        <v>Seattle City Light</v>
      </c>
      <c r="C30" s="65"/>
      <c r="D30" s="65"/>
      <c r="E30" s="65"/>
      <c r="F30" s="14"/>
      <c r="G30" s="14"/>
    </row>
    <row r="31" spans="1:7" s="16" customFormat="1" x14ac:dyDescent="0.2">
      <c r="A31" s="37" t="s">
        <v>12</v>
      </c>
      <c r="B31" s="61">
        <v>2020</v>
      </c>
      <c r="C31" s="61"/>
      <c r="D31" s="61"/>
      <c r="E31" s="61"/>
    </row>
    <row r="32" spans="1:7" s="16" customFormat="1" x14ac:dyDescent="0.2">
      <c r="A32" s="37"/>
      <c r="B32" s="38"/>
      <c r="C32" s="38"/>
      <c r="D32" s="38"/>
      <c r="E32" s="38"/>
    </row>
    <row r="33" spans="1:9" ht="28.6" customHeight="1" x14ac:dyDescent="0.2">
      <c r="A33" s="60" t="s">
        <v>25</v>
      </c>
      <c r="B33" s="60"/>
      <c r="C33" s="60"/>
      <c r="D33" s="60"/>
      <c r="E33" s="60"/>
      <c r="F33" s="60"/>
      <c r="G33" s="60"/>
      <c r="H33" s="60"/>
      <c r="I33" s="60"/>
    </row>
    <row r="34" spans="1:9" s="8" customFormat="1" ht="270.75" customHeight="1" x14ac:dyDescent="0.2">
      <c r="A34" s="62"/>
      <c r="B34" s="62"/>
      <c r="C34" s="62"/>
      <c r="D34" s="62"/>
      <c r="E34" s="62"/>
      <c r="F34" s="62"/>
      <c r="G34" s="62"/>
      <c r="H34" s="62"/>
      <c r="I34" s="62"/>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A1:I1"/>
    <mergeCell ref="A2:I2"/>
    <mergeCell ref="B30:E30"/>
    <mergeCell ref="F13:G13"/>
    <mergeCell ref="A13:E13"/>
    <mergeCell ref="A25:B25"/>
    <mergeCell ref="C14:D14"/>
    <mergeCell ref="F14:G14"/>
    <mergeCell ref="B5:D5"/>
    <mergeCell ref="F5:I5"/>
    <mergeCell ref="B6:D6"/>
    <mergeCell ref="B7:D7"/>
    <mergeCell ref="B8:D8"/>
    <mergeCell ref="B9:D9"/>
    <mergeCell ref="A33:I33"/>
    <mergeCell ref="B31:E31"/>
    <mergeCell ref="A34:I34"/>
  </mergeCells>
  <dataValidations count="1">
    <dataValidation allowBlank="1" showInputMessage="1" showErrorMessage="1" promptTitle="Next Year" prompt="Achievement in 2021 will be included in the report submitted in 2021" sqref="F16:G28"/>
  </dataValidations>
  <pageMargins left="0.7" right="0.7" top="0.75" bottom="0.75" header="0.3" footer="0.3"/>
  <pageSetup scale="97" fitToHeight="0" orientation="landscape" r:id="rId1"/>
  <rowBreaks count="1" manualBreakCount="1">
    <brk id="2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
  <sheetViews>
    <sheetView workbookViewId="0">
      <selection activeCell="A2" sqref="A2:AY2"/>
    </sheetView>
  </sheetViews>
  <sheetFormatPr defaultRowHeight="14.85" x14ac:dyDescent="0.25"/>
  <cols>
    <col min="1" max="1" width="36.140625" bestFit="1" customWidth="1"/>
    <col min="3" max="3" width="10.5703125" customWidth="1"/>
    <col min="12" max="12" width="10.5703125" customWidth="1"/>
  </cols>
  <sheetData>
    <row r="1" spans="1:82" ht="161.1"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Seattle City Light</v>
      </c>
      <c r="B2">
        <f>+CON_2020_Agriculture_Expend</f>
        <v>0</v>
      </c>
      <c r="C2">
        <f>+CON_2020_Agriculture_MWH</f>
        <v>0</v>
      </c>
      <c r="D2">
        <f>+CON_2020_Commercial_Expend</f>
        <v>19718139.522719551</v>
      </c>
      <c r="E2">
        <f>+CON_2020_Commercial_MWH</f>
        <v>38147.911759348994</v>
      </c>
      <c r="F2">
        <f>+CON_2020_Distribution_Expend</f>
        <v>0</v>
      </c>
      <c r="G2">
        <f>+CON_2020_Distribution_MWH</f>
        <v>0</v>
      </c>
      <c r="H2">
        <f>+CON_2020_Expenditures</f>
        <v>26771878.102000002</v>
      </c>
      <c r="I2">
        <f>+CON_2020_Industrial_Expend</f>
        <v>731987.49232331268</v>
      </c>
      <c r="J2">
        <f>+CON_2020_Industrial_MWH</f>
        <v>12636.988910699998</v>
      </c>
      <c r="K2">
        <f>+CON_2020_MWH</f>
        <v>91580.416911616339</v>
      </c>
      <c r="L2">
        <f>+CON_2020_NEEA_Expend</f>
        <v>1232625.25</v>
      </c>
      <c r="M2">
        <f>+CON_2020_NEEA_MWH</f>
        <v>32282.277631870002</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0</v>
      </c>
      <c r="U2">
        <f>+CON_2020_Program2_Expend</f>
        <v>0</v>
      </c>
      <c r="V2">
        <f>+CON_2020_Residential_Expend</f>
        <v>5089125.8369571371</v>
      </c>
      <c r="W2">
        <f>+CON_2020_Residential_MWH</f>
        <v>8513.2386096973496</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Jennifer Finnigan, Customer Energy Solutions</v>
      </c>
      <c r="AU2" t="str">
        <f>+CON_Email</f>
        <v>jennifer.finnigan@seattle.gov</v>
      </c>
      <c r="AV2" t="str">
        <f>+CON_Phone</f>
        <v>206-386-9153</v>
      </c>
      <c r="AW2">
        <f>CON_Potential_2020_2029</f>
        <v>724189.20000000007</v>
      </c>
      <c r="AX2">
        <f>+CON_Report_Date</f>
        <v>44344</v>
      </c>
      <c r="AY2">
        <f>+CON_Target_2020_2021</f>
        <v>186325.19999999998</v>
      </c>
      <c r="AZ2" t="str">
        <f>+CON_Utility_Name</f>
        <v>Seattle City Light</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B5134EF7-F04D-4218-953F-7A835D8EE7C1}">
  <ds:schemaRefs>
    <ds:schemaRef ds:uri="http://www.w3.org/XML/1998/namespace"/>
    <ds:schemaRef ds:uri="http://schemas.microsoft.com/office/2006/documentManagement/types"/>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Scharff, Austin (COM)</cp:lastModifiedBy>
  <cp:lastPrinted>2019-04-03T22:15:51Z</cp:lastPrinted>
  <dcterms:created xsi:type="dcterms:W3CDTF">2012-03-20T21:01:26Z</dcterms:created>
  <dcterms:modified xsi:type="dcterms:W3CDTF">2021-07-29T23:33:01Z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