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nergy\Fuel Mix\FMD 2019\Graphs and Tables\"/>
    </mc:Choice>
  </mc:AlternateContent>
  <bookViews>
    <workbookView xWindow="0" yWindow="0" windowWidth="23040" windowHeight="11364" tabRatio="758" activeTab="1"/>
  </bookViews>
  <sheets>
    <sheet name="Publish To Web" sheetId="8" r:id="rId1"/>
    <sheet name="State Agg Fuel Mix 2000-2018" sheetId="2" r:id="rId2"/>
    <sheet name="Fossil Fuel Emissions" sheetId="3" r:id="rId3"/>
    <sheet name="% bar chart" sheetId="10" r:id="rId4"/>
    <sheet name="Tables" sheetId="9" r:id="rId5"/>
    <sheet name="Updates" sheetId="6" r:id="rId6"/>
  </sheets>
  <calcPr calcId="162913"/>
</workbook>
</file>

<file path=xl/calcChain.xml><?xml version="1.0" encoding="utf-8"?>
<calcChain xmlns="http://schemas.openxmlformats.org/spreadsheetml/2006/main">
  <c r="T23" i="8" l="1"/>
  <c r="C23" i="8"/>
  <c r="D23" i="8"/>
  <c r="E23" i="8"/>
  <c r="F23" i="8"/>
  <c r="G23" i="8"/>
  <c r="H23" i="8"/>
  <c r="I23" i="8"/>
  <c r="J23" i="8"/>
  <c r="K23" i="8"/>
  <c r="L23" i="8"/>
  <c r="M23" i="8"/>
  <c r="N23" i="8"/>
  <c r="O23" i="8"/>
  <c r="P23" i="8"/>
  <c r="Q23" i="8"/>
  <c r="R23" i="8"/>
  <c r="S23" i="8"/>
  <c r="C18" i="8"/>
  <c r="D18" i="8"/>
  <c r="E18" i="8"/>
  <c r="F18" i="8"/>
  <c r="G18" i="8"/>
  <c r="H18" i="8"/>
  <c r="I18" i="8"/>
  <c r="J18" i="8"/>
  <c r="K18" i="8"/>
  <c r="L18" i="8"/>
  <c r="M18" i="8"/>
  <c r="N18" i="8"/>
  <c r="O18" i="8"/>
  <c r="P18" i="8"/>
  <c r="Q18" i="8"/>
  <c r="R18" i="8"/>
  <c r="S18" i="8"/>
  <c r="T18" i="8"/>
  <c r="B18" i="8"/>
  <c r="B12" i="8"/>
  <c r="C12" i="8"/>
  <c r="D12" i="8"/>
  <c r="E12" i="8"/>
  <c r="F12" i="8"/>
  <c r="G12" i="8"/>
  <c r="H12" i="8"/>
  <c r="I12" i="8"/>
  <c r="J12" i="8"/>
  <c r="K12" i="8"/>
  <c r="L12" i="8"/>
  <c r="M12" i="8"/>
  <c r="B13" i="8"/>
  <c r="C13" i="8"/>
  <c r="D13" i="8"/>
  <c r="E13" i="8"/>
  <c r="F13" i="8"/>
  <c r="G13" i="8"/>
  <c r="H13" i="8"/>
  <c r="I13" i="8"/>
  <c r="J13" i="8"/>
  <c r="K13" i="8"/>
  <c r="L13" i="8"/>
  <c r="M13" i="8"/>
  <c r="B14" i="8"/>
  <c r="C14" i="8"/>
  <c r="D14" i="8"/>
  <c r="E14" i="8"/>
  <c r="F14" i="8"/>
  <c r="G14" i="8"/>
  <c r="H14" i="8"/>
  <c r="I14" i="8"/>
  <c r="J14" i="8"/>
  <c r="K14" i="8"/>
  <c r="L14" i="8"/>
  <c r="M14" i="8"/>
  <c r="T20" i="2"/>
  <c r="T21" i="8"/>
  <c r="Q11" i="3" l="1"/>
  <c r="R11" i="3"/>
  <c r="S22" i="2" l="1"/>
  <c r="R22" i="2"/>
  <c r="S20" i="2"/>
  <c r="R20" i="2"/>
  <c r="Q20" i="2"/>
  <c r="L22" i="2" l="1"/>
  <c r="O60" i="9" l="1"/>
  <c r="O61" i="9"/>
  <c r="O62" i="9"/>
  <c r="O63" i="9"/>
  <c r="O64" i="9"/>
  <c r="O65" i="9"/>
  <c r="O66" i="9"/>
  <c r="O67" i="9"/>
  <c r="O69" i="9"/>
  <c r="O70" i="9"/>
  <c r="O71" i="9"/>
  <c r="O72" i="9"/>
  <c r="O73" i="9"/>
  <c r="O74" i="9"/>
  <c r="O75" i="9"/>
  <c r="R17" i="3" l="1"/>
  <c r="Q17" i="3"/>
  <c r="R13" i="3"/>
  <c r="Q13" i="3"/>
  <c r="R42" i="3"/>
  <c r="R43" i="3"/>
  <c r="R46" i="3"/>
  <c r="R47" i="3"/>
  <c r="R50" i="3"/>
  <c r="R51" i="3"/>
  <c r="R34" i="3"/>
  <c r="R35" i="3"/>
  <c r="R36" i="3"/>
  <c r="R37" i="3"/>
  <c r="R38" i="3"/>
  <c r="R39" i="3"/>
  <c r="R40" i="3"/>
  <c r="O76" i="9" s="1"/>
  <c r="Q21" i="3"/>
  <c r="R21" i="3"/>
  <c r="R33" i="3" l="1"/>
  <c r="J143" i="9" l="1"/>
  <c r="U18" i="2" l="1"/>
  <c r="U17" i="2"/>
  <c r="U16" i="2"/>
  <c r="U15" i="2"/>
  <c r="U14" i="2"/>
  <c r="U13" i="2"/>
  <c r="U12" i="2"/>
  <c r="U11" i="2"/>
  <c r="U10" i="2"/>
  <c r="U9" i="2"/>
  <c r="U8" i="2"/>
  <c r="U7" i="2"/>
  <c r="U6" i="2"/>
  <c r="T34" i="2" l="1"/>
  <c r="S76" i="8"/>
  <c r="S77" i="8"/>
  <c r="T6" i="8"/>
  <c r="T7" i="8"/>
  <c r="T8" i="8"/>
  <c r="T9" i="8"/>
  <c r="T10" i="8"/>
  <c r="T11" i="8"/>
  <c r="T15" i="8"/>
  <c r="T16" i="8"/>
  <c r="T17" i="8"/>
  <c r="T19" i="8"/>
  <c r="T20" i="8"/>
  <c r="T22" i="8"/>
  <c r="T42" i="2" l="1"/>
  <c r="T43" i="2"/>
  <c r="T44" i="2"/>
  <c r="T45" i="2"/>
  <c r="T46" i="2"/>
  <c r="T47" i="2"/>
  <c r="T48" i="2"/>
  <c r="T49" i="2"/>
  <c r="T50" i="2"/>
  <c r="T51" i="2"/>
  <c r="T52" i="2"/>
  <c r="T53" i="2"/>
  <c r="T54" i="2"/>
  <c r="T35" i="2"/>
  <c r="B35" i="2"/>
  <c r="T29" i="2"/>
  <c r="T30" i="2"/>
  <c r="T31" i="2"/>
  <c r="T36" i="2" s="1"/>
  <c r="T55" i="2" s="1"/>
  <c r="T32" i="2"/>
  <c r="T33" i="2"/>
  <c r="V18" i="2"/>
  <c r="V17" i="2"/>
  <c r="V16" i="2"/>
  <c r="V15" i="2"/>
  <c r="V14" i="2"/>
  <c r="V13" i="2"/>
  <c r="V12" i="2"/>
  <c r="V11" i="2"/>
  <c r="V10" i="2"/>
  <c r="V9" i="2"/>
  <c r="V8" i="2"/>
  <c r="V7" i="2"/>
  <c r="V6" i="2"/>
  <c r="U24" i="2"/>
  <c r="U86" i="9"/>
  <c r="U80" i="9"/>
  <c r="U81" i="9"/>
  <c r="U82" i="9"/>
  <c r="U83" i="9"/>
  <c r="U84" i="9"/>
  <c r="U85" i="9"/>
  <c r="J34" i="3"/>
  <c r="U56" i="9"/>
  <c r="T56" i="2" l="1"/>
  <c r="U25" i="2"/>
  <c r="C82" i="9" l="1"/>
  <c r="D82" i="9"/>
  <c r="E82" i="9"/>
  <c r="F82" i="9"/>
  <c r="G82" i="9"/>
  <c r="H82" i="9"/>
  <c r="I82" i="9"/>
  <c r="J82" i="9"/>
  <c r="K82" i="9"/>
  <c r="L82" i="9"/>
  <c r="M82" i="9"/>
  <c r="N82" i="9"/>
  <c r="O82" i="9"/>
  <c r="P82" i="9"/>
  <c r="Q82" i="9"/>
  <c r="R82" i="9"/>
  <c r="S82" i="9"/>
  <c r="B82" i="9"/>
  <c r="C80" i="9"/>
  <c r="D80" i="9"/>
  <c r="E80" i="9"/>
  <c r="F80" i="9"/>
  <c r="G80" i="9"/>
  <c r="H80" i="9"/>
  <c r="I80" i="9"/>
  <c r="J80" i="9"/>
  <c r="K80" i="9"/>
  <c r="L80" i="9"/>
  <c r="M80" i="9"/>
  <c r="N80" i="9"/>
  <c r="O80" i="9"/>
  <c r="P80" i="9"/>
  <c r="Q80" i="9"/>
  <c r="R80" i="9"/>
  <c r="S80" i="9"/>
  <c r="C81" i="9"/>
  <c r="D81" i="9"/>
  <c r="E81" i="9"/>
  <c r="F81" i="9"/>
  <c r="G81" i="9"/>
  <c r="H81" i="9"/>
  <c r="I81" i="9"/>
  <c r="J81" i="9"/>
  <c r="K81" i="9"/>
  <c r="L81" i="9"/>
  <c r="M81" i="9"/>
  <c r="N81" i="9"/>
  <c r="O81" i="9"/>
  <c r="P81" i="9"/>
  <c r="Q81" i="9"/>
  <c r="R81" i="9"/>
  <c r="S81" i="9"/>
  <c r="C83" i="9"/>
  <c r="D83" i="9"/>
  <c r="E83" i="9"/>
  <c r="F83" i="9"/>
  <c r="G83" i="9"/>
  <c r="H83" i="9"/>
  <c r="I83" i="9"/>
  <c r="J83" i="9"/>
  <c r="K83" i="9"/>
  <c r="L83" i="9"/>
  <c r="M83" i="9"/>
  <c r="N83" i="9"/>
  <c r="O83" i="9"/>
  <c r="P83" i="9"/>
  <c r="Q83" i="9"/>
  <c r="R83" i="9"/>
  <c r="S83" i="9"/>
  <c r="C84" i="9"/>
  <c r="D84" i="9"/>
  <c r="E84" i="9"/>
  <c r="F84" i="9"/>
  <c r="G84" i="9"/>
  <c r="H84" i="9"/>
  <c r="I84" i="9"/>
  <c r="J84" i="9"/>
  <c r="K84" i="9"/>
  <c r="L84" i="9"/>
  <c r="M84" i="9"/>
  <c r="N84" i="9"/>
  <c r="O84" i="9"/>
  <c r="P84" i="9"/>
  <c r="Q84" i="9"/>
  <c r="R84" i="9"/>
  <c r="S84" i="9"/>
  <c r="C85" i="9"/>
  <c r="D85" i="9"/>
  <c r="E85" i="9"/>
  <c r="F85" i="9"/>
  <c r="G85" i="9"/>
  <c r="H85" i="9"/>
  <c r="I85" i="9"/>
  <c r="J85" i="9"/>
  <c r="K85" i="9"/>
  <c r="L85" i="9"/>
  <c r="M85" i="9"/>
  <c r="N85" i="9"/>
  <c r="O85" i="9"/>
  <c r="P85" i="9"/>
  <c r="Q85" i="9"/>
  <c r="R85" i="9"/>
  <c r="S85" i="9"/>
  <c r="B81" i="9"/>
  <c r="B83" i="9"/>
  <c r="B80" i="9"/>
  <c r="B84" i="9"/>
  <c r="B85" i="9"/>
  <c r="A84" i="9"/>
  <c r="A81" i="9"/>
  <c r="A82" i="9"/>
  <c r="A83" i="9"/>
  <c r="A80" i="9"/>
  <c r="B76" i="8" l="1"/>
  <c r="C77" i="8"/>
  <c r="D77" i="8"/>
  <c r="E77" i="8"/>
  <c r="F77" i="8"/>
  <c r="G77" i="8"/>
  <c r="H77" i="8"/>
  <c r="I77" i="8"/>
  <c r="J77" i="8"/>
  <c r="K77" i="8"/>
  <c r="L77" i="8"/>
  <c r="M77" i="8"/>
  <c r="N77" i="8"/>
  <c r="O77" i="8"/>
  <c r="P77" i="8"/>
  <c r="Q77" i="8"/>
  <c r="R77" i="8"/>
  <c r="B77" i="8"/>
  <c r="C76" i="8"/>
  <c r="D76" i="8"/>
  <c r="E76" i="8"/>
  <c r="F76" i="8"/>
  <c r="G76" i="8"/>
  <c r="H76" i="8"/>
  <c r="I76" i="8"/>
  <c r="J76" i="8"/>
  <c r="K76" i="8"/>
  <c r="L76" i="8"/>
  <c r="M76" i="8"/>
  <c r="N76" i="8"/>
  <c r="O76" i="8"/>
  <c r="P76" i="8"/>
  <c r="Q76" i="8"/>
  <c r="R76" i="8"/>
  <c r="D1" i="3" l="1"/>
  <c r="S20" i="8"/>
  <c r="S19" i="8"/>
  <c r="S17" i="8"/>
  <c r="S16" i="8"/>
  <c r="S15" i="8"/>
  <c r="S11" i="8"/>
  <c r="S10" i="8"/>
  <c r="S9" i="8"/>
  <c r="S8" i="8"/>
  <c r="S7" i="8"/>
  <c r="S6" i="8"/>
  <c r="N71" i="9" l="1"/>
  <c r="N72" i="9"/>
  <c r="N74" i="9"/>
  <c r="N75" i="9"/>
  <c r="Q33" i="3"/>
  <c r="Q34" i="3"/>
  <c r="N70" i="9" s="1"/>
  <c r="Q35" i="3"/>
  <c r="Q36" i="3"/>
  <c r="Q37" i="3"/>
  <c r="N73" i="9" s="1"/>
  <c r="Q38" i="3"/>
  <c r="Q39" i="3"/>
  <c r="Q42" i="3"/>
  <c r="Q43" i="3"/>
  <c r="Q46" i="3"/>
  <c r="Q47" i="3"/>
  <c r="Q50" i="3"/>
  <c r="Q51" i="3"/>
  <c r="Q40" i="3"/>
  <c r="N76" i="9" s="1"/>
  <c r="N60" i="9" l="1"/>
  <c r="N69" i="9" s="1"/>
  <c r="N61" i="9"/>
  <c r="N62" i="9"/>
  <c r="N63" i="9"/>
  <c r="N64" i="9"/>
  <c r="N65" i="9"/>
  <c r="N66" i="9"/>
  <c r="N67" i="9"/>
  <c r="S29" i="2"/>
  <c r="S30" i="2"/>
  <c r="S31" i="2"/>
  <c r="S32" i="2"/>
  <c r="S33" i="2"/>
  <c r="S34" i="2"/>
  <c r="S36" i="2" s="1"/>
  <c r="S22" i="8" l="1"/>
  <c r="S42" i="2"/>
  <c r="S46" i="2"/>
  <c r="S50" i="2"/>
  <c r="S54" i="2"/>
  <c r="S48" i="2"/>
  <c r="S45" i="2"/>
  <c r="S53" i="2"/>
  <c r="S43" i="2"/>
  <c r="S47" i="2"/>
  <c r="S51" i="2"/>
  <c r="S44" i="2"/>
  <c r="S52" i="2"/>
  <c r="S49" i="2"/>
  <c r="B57" i="8"/>
  <c r="C57" i="8"/>
  <c r="D57" i="8"/>
  <c r="E57" i="8"/>
  <c r="F57" i="8"/>
  <c r="G57" i="8"/>
  <c r="H57" i="8"/>
  <c r="I57" i="8"/>
  <c r="J57" i="8"/>
  <c r="K57" i="8"/>
  <c r="L57" i="8"/>
  <c r="M57" i="8"/>
  <c r="N57" i="8"/>
  <c r="O57" i="8"/>
  <c r="P57" i="8"/>
  <c r="Q57" i="8"/>
  <c r="A57" i="8"/>
  <c r="R47" i="2"/>
  <c r="W6" i="2"/>
  <c r="W7" i="2"/>
  <c r="W8" i="2"/>
  <c r="W9" i="2"/>
  <c r="W10" i="2"/>
  <c r="W11" i="2"/>
  <c r="W12" i="2"/>
  <c r="W13" i="2"/>
  <c r="W14" i="2"/>
  <c r="W15" i="2"/>
  <c r="W16" i="2"/>
  <c r="W17" i="2"/>
  <c r="W18" i="2"/>
  <c r="V21" i="2"/>
  <c r="W21" i="2" s="1"/>
  <c r="U21" i="2"/>
  <c r="D22" i="2"/>
  <c r="E22" i="2"/>
  <c r="F22" i="2"/>
  <c r="G22" i="2"/>
  <c r="H22" i="2"/>
  <c r="I22" i="2"/>
  <c r="J22" i="2"/>
  <c r="K22" i="2"/>
  <c r="M22" i="2"/>
  <c r="N22" i="2"/>
  <c r="O22" i="2"/>
  <c r="P22" i="2"/>
  <c r="Q22" i="2"/>
  <c r="C22" i="2"/>
  <c r="B76" i="9"/>
  <c r="B75" i="9"/>
  <c r="B74" i="9"/>
  <c r="B73" i="9"/>
  <c r="B72" i="9"/>
  <c r="B71" i="9"/>
  <c r="B70" i="9"/>
  <c r="B67" i="9"/>
  <c r="B66" i="9"/>
  <c r="B65" i="9"/>
  <c r="B64" i="9"/>
  <c r="B63" i="9"/>
  <c r="B62" i="9"/>
  <c r="B61" i="9"/>
  <c r="AK5" i="3"/>
  <c r="D70" i="9"/>
  <c r="E70" i="9"/>
  <c r="F70" i="9"/>
  <c r="G70" i="9"/>
  <c r="H70" i="9"/>
  <c r="I70" i="9"/>
  <c r="J70" i="9"/>
  <c r="K70" i="9"/>
  <c r="L70" i="9"/>
  <c r="M70" i="9"/>
  <c r="D71" i="9"/>
  <c r="E71" i="9"/>
  <c r="F71" i="9"/>
  <c r="G71" i="9"/>
  <c r="H71" i="9"/>
  <c r="I71" i="9"/>
  <c r="J71" i="9"/>
  <c r="K71" i="9"/>
  <c r="L71" i="9"/>
  <c r="M71" i="9"/>
  <c r="D72" i="9"/>
  <c r="E72" i="9"/>
  <c r="F72" i="9"/>
  <c r="G72" i="9"/>
  <c r="H72" i="9"/>
  <c r="I72" i="9"/>
  <c r="J72" i="9"/>
  <c r="K72" i="9"/>
  <c r="L72" i="9"/>
  <c r="M72" i="9"/>
  <c r="D73" i="9"/>
  <c r="E73" i="9"/>
  <c r="F73" i="9"/>
  <c r="G73" i="9"/>
  <c r="H73" i="9"/>
  <c r="I73" i="9"/>
  <c r="J73" i="9"/>
  <c r="K73" i="9"/>
  <c r="L73" i="9"/>
  <c r="M73" i="9"/>
  <c r="D74" i="9"/>
  <c r="E74" i="9"/>
  <c r="F74" i="9"/>
  <c r="G74" i="9"/>
  <c r="H74" i="9"/>
  <c r="I74" i="9"/>
  <c r="J74" i="9"/>
  <c r="K74" i="9"/>
  <c r="L74" i="9"/>
  <c r="M74" i="9"/>
  <c r="D75" i="9"/>
  <c r="E75" i="9"/>
  <c r="F75" i="9"/>
  <c r="G75" i="9"/>
  <c r="H75" i="9"/>
  <c r="I75" i="9"/>
  <c r="J75" i="9"/>
  <c r="K75" i="9"/>
  <c r="L75" i="9"/>
  <c r="M75" i="9"/>
  <c r="D76" i="9"/>
  <c r="E76" i="9"/>
  <c r="F76" i="9"/>
  <c r="G76" i="9"/>
  <c r="H76" i="9"/>
  <c r="I76" i="9"/>
  <c r="J76" i="9"/>
  <c r="K76" i="9"/>
  <c r="L76" i="9"/>
  <c r="M76" i="9"/>
  <c r="C71" i="9"/>
  <c r="C72" i="9"/>
  <c r="C73" i="9"/>
  <c r="C74" i="9"/>
  <c r="C75" i="9"/>
  <c r="C76" i="9"/>
  <c r="C70" i="9"/>
  <c r="A68" i="9"/>
  <c r="A59" i="9"/>
  <c r="A58" i="9"/>
  <c r="A69" i="9"/>
  <c r="M60" i="9"/>
  <c r="M69" i="9" s="1"/>
  <c r="M61" i="9"/>
  <c r="M62" i="9"/>
  <c r="M63" i="9"/>
  <c r="M64" i="9"/>
  <c r="M65" i="9"/>
  <c r="M66" i="9"/>
  <c r="M67" i="9"/>
  <c r="D60" i="9"/>
  <c r="D69" i="9" s="1"/>
  <c r="E60" i="9"/>
  <c r="E69" i="9" s="1"/>
  <c r="F60" i="9"/>
  <c r="F69" i="9" s="1"/>
  <c r="G60" i="9"/>
  <c r="G69" i="9" s="1"/>
  <c r="H60" i="9"/>
  <c r="H69" i="9" s="1"/>
  <c r="I60" i="9"/>
  <c r="I69" i="9" s="1"/>
  <c r="J60" i="9"/>
  <c r="J69" i="9" s="1"/>
  <c r="K60" i="9"/>
  <c r="K69" i="9" s="1"/>
  <c r="L60" i="9"/>
  <c r="L69" i="9" s="1"/>
  <c r="D61" i="9"/>
  <c r="E61" i="9"/>
  <c r="F61" i="9"/>
  <c r="G61" i="9"/>
  <c r="H61" i="9"/>
  <c r="I61" i="9"/>
  <c r="J61" i="9"/>
  <c r="K61" i="9"/>
  <c r="L61" i="9"/>
  <c r="D62" i="9"/>
  <c r="E62" i="9"/>
  <c r="F62" i="9"/>
  <c r="G62" i="9"/>
  <c r="H62" i="9"/>
  <c r="I62" i="9"/>
  <c r="J62" i="9"/>
  <c r="K62" i="9"/>
  <c r="L62" i="9"/>
  <c r="D63" i="9"/>
  <c r="E63" i="9"/>
  <c r="F63" i="9"/>
  <c r="G63" i="9"/>
  <c r="H63" i="9"/>
  <c r="I63" i="9"/>
  <c r="J63" i="9"/>
  <c r="K63" i="9"/>
  <c r="L63" i="9"/>
  <c r="D64" i="9"/>
  <c r="E64" i="9"/>
  <c r="F64" i="9"/>
  <c r="G64" i="9"/>
  <c r="H64" i="9"/>
  <c r="I64" i="9"/>
  <c r="J64" i="9"/>
  <c r="K64" i="9"/>
  <c r="L64" i="9"/>
  <c r="D65" i="9"/>
  <c r="E65" i="9"/>
  <c r="F65" i="9"/>
  <c r="G65" i="9"/>
  <c r="H65" i="9"/>
  <c r="I65" i="9"/>
  <c r="J65" i="9"/>
  <c r="K65" i="9"/>
  <c r="L65" i="9"/>
  <c r="D66" i="9"/>
  <c r="E66" i="9"/>
  <c r="F66" i="9"/>
  <c r="G66" i="9"/>
  <c r="H66" i="9"/>
  <c r="I66" i="9"/>
  <c r="J66" i="9"/>
  <c r="K66" i="9"/>
  <c r="L66" i="9"/>
  <c r="D67" i="9"/>
  <c r="E67" i="9"/>
  <c r="F67" i="9"/>
  <c r="G67" i="9"/>
  <c r="H67" i="9"/>
  <c r="I67" i="9"/>
  <c r="J67" i="9"/>
  <c r="K67" i="9"/>
  <c r="L67" i="9"/>
  <c r="C61" i="9"/>
  <c r="C62" i="9"/>
  <c r="C63" i="9"/>
  <c r="C64" i="9"/>
  <c r="C65" i="9"/>
  <c r="C66" i="9"/>
  <c r="C67" i="9"/>
  <c r="C60" i="9"/>
  <c r="C69" i="9" s="1"/>
  <c r="A67" i="9"/>
  <c r="A76" i="9" s="1"/>
  <c r="A62" i="9"/>
  <c r="A71" i="9" s="1"/>
  <c r="A63" i="9"/>
  <c r="A72" i="9" s="1"/>
  <c r="A64" i="9"/>
  <c r="A73" i="9" s="1"/>
  <c r="A65" i="9"/>
  <c r="A74" i="9" s="1"/>
  <c r="A66" i="9"/>
  <c r="A75" i="9" s="1"/>
  <c r="A61" i="9"/>
  <c r="A70" i="9" s="1"/>
  <c r="O21" i="3"/>
  <c r="P21" i="3"/>
  <c r="N21" i="3"/>
  <c r="O17" i="3"/>
  <c r="P17" i="3"/>
  <c r="N17" i="3"/>
  <c r="O13" i="3"/>
  <c r="P13" i="3"/>
  <c r="N13" i="3"/>
  <c r="N50" i="3"/>
  <c r="O50" i="3"/>
  <c r="P50" i="3"/>
  <c r="M50" i="3"/>
  <c r="N46" i="3"/>
  <c r="O46" i="3"/>
  <c r="P46" i="3"/>
  <c r="M46" i="3"/>
  <c r="N42" i="3"/>
  <c r="O42" i="3"/>
  <c r="P42" i="3"/>
  <c r="M42" i="3"/>
  <c r="N33" i="3"/>
  <c r="O33" i="3"/>
  <c r="P33" i="3"/>
  <c r="M33" i="3"/>
  <c r="O43" i="3"/>
  <c r="P43" i="3"/>
  <c r="O47" i="3"/>
  <c r="P47" i="3"/>
  <c r="O51" i="3"/>
  <c r="P51" i="3"/>
  <c r="O34" i="3"/>
  <c r="P34" i="3"/>
  <c r="O35" i="3"/>
  <c r="P35" i="3"/>
  <c r="O36" i="3"/>
  <c r="P36" i="3"/>
  <c r="O37" i="3"/>
  <c r="P37" i="3"/>
  <c r="O38" i="3"/>
  <c r="P38" i="3"/>
  <c r="O39" i="3"/>
  <c r="P39" i="3"/>
  <c r="O40" i="3"/>
  <c r="P40" i="3"/>
  <c r="P11" i="3"/>
  <c r="Q6" i="8"/>
  <c r="R6" i="8"/>
  <c r="Q7" i="8"/>
  <c r="R7" i="8"/>
  <c r="Q8" i="8"/>
  <c r="R8" i="8"/>
  <c r="Q9" i="8"/>
  <c r="R9" i="8"/>
  <c r="Q10" i="8"/>
  <c r="R10" i="8"/>
  <c r="Q11" i="8"/>
  <c r="R11" i="8"/>
  <c r="Q15" i="8"/>
  <c r="R15" i="8"/>
  <c r="Q16" i="8"/>
  <c r="R16" i="8"/>
  <c r="Q17" i="8"/>
  <c r="R17" i="8"/>
  <c r="Q19" i="8"/>
  <c r="R19" i="8"/>
  <c r="Q20" i="8"/>
  <c r="R20" i="8"/>
  <c r="R29" i="2"/>
  <c r="R30" i="2"/>
  <c r="R31" i="2"/>
  <c r="R32" i="2"/>
  <c r="R33" i="2"/>
  <c r="R34" i="2"/>
  <c r="R36" i="2"/>
  <c r="R42" i="2"/>
  <c r="AK6" i="3"/>
  <c r="Q29" i="2"/>
  <c r="Q30" i="2"/>
  <c r="Q31" i="2"/>
  <c r="Q32" i="2"/>
  <c r="Q33" i="2"/>
  <c r="Q34" i="2"/>
  <c r="Q36" i="2" s="1"/>
  <c r="AJ5" i="3"/>
  <c r="X5" i="3"/>
  <c r="Y5" i="3"/>
  <c r="Z5" i="3"/>
  <c r="AA5" i="3"/>
  <c r="AB5" i="3"/>
  <c r="AC5" i="3"/>
  <c r="AD5" i="3"/>
  <c r="AE5" i="3"/>
  <c r="AF5" i="3"/>
  <c r="AG5" i="3"/>
  <c r="AH5" i="3"/>
  <c r="AI5" i="3"/>
  <c r="W5" i="3"/>
  <c r="A18" i="8"/>
  <c r="O11" i="3"/>
  <c r="Q44" i="2"/>
  <c r="H28" i="9"/>
  <c r="H38" i="9" s="1"/>
  <c r="G28" i="9"/>
  <c r="G38" i="9" s="1"/>
  <c r="F28" i="9"/>
  <c r="F38" i="9" s="1"/>
  <c r="E28" i="9"/>
  <c r="E38" i="9" s="1"/>
  <c r="D28" i="9"/>
  <c r="D38" i="9" s="1"/>
  <c r="C28" i="9"/>
  <c r="C38" i="9" s="1"/>
  <c r="G22" i="9"/>
  <c r="F22" i="9"/>
  <c r="H22" i="9"/>
  <c r="E22" i="9"/>
  <c r="D22" i="9"/>
  <c r="C22" i="9"/>
  <c r="N29" i="2"/>
  <c r="O29" i="2"/>
  <c r="P29" i="2"/>
  <c r="N30" i="2"/>
  <c r="O30" i="2"/>
  <c r="P30" i="2"/>
  <c r="N31" i="2"/>
  <c r="O31" i="2"/>
  <c r="P31" i="2"/>
  <c r="N32" i="2"/>
  <c r="O32" i="2"/>
  <c r="P32" i="2"/>
  <c r="N33" i="2"/>
  <c r="O33" i="2"/>
  <c r="P33" i="2"/>
  <c r="N34" i="2"/>
  <c r="O34" i="2"/>
  <c r="P34" i="2"/>
  <c r="I29" i="2"/>
  <c r="J29" i="2"/>
  <c r="K29" i="2"/>
  <c r="L29" i="2"/>
  <c r="M29" i="2"/>
  <c r="I30" i="2"/>
  <c r="J30" i="2"/>
  <c r="K30" i="2"/>
  <c r="L30" i="2"/>
  <c r="M30" i="2"/>
  <c r="I31" i="2"/>
  <c r="J31" i="2"/>
  <c r="K31" i="2"/>
  <c r="L31" i="2"/>
  <c r="M31" i="2"/>
  <c r="I32" i="2"/>
  <c r="J32" i="2"/>
  <c r="K32" i="2"/>
  <c r="L32" i="2"/>
  <c r="M32" i="2"/>
  <c r="I33" i="2"/>
  <c r="J33" i="2"/>
  <c r="K33" i="2"/>
  <c r="L33" i="2"/>
  <c r="M33" i="2"/>
  <c r="I34" i="2"/>
  <c r="J34" i="2"/>
  <c r="K34" i="2"/>
  <c r="L34" i="2"/>
  <c r="M34" i="2"/>
  <c r="E29" i="2"/>
  <c r="F29" i="2"/>
  <c r="G29" i="2"/>
  <c r="H29" i="2"/>
  <c r="E30" i="2"/>
  <c r="F30" i="2"/>
  <c r="G30" i="2"/>
  <c r="H30" i="2"/>
  <c r="E31" i="2"/>
  <c r="F31" i="2"/>
  <c r="G31" i="2"/>
  <c r="H31" i="2"/>
  <c r="E32" i="2"/>
  <c r="F32" i="2"/>
  <c r="G32" i="2"/>
  <c r="H32" i="2"/>
  <c r="E33" i="2"/>
  <c r="F33" i="2"/>
  <c r="G33" i="2"/>
  <c r="H33" i="2"/>
  <c r="E34" i="2"/>
  <c r="F34" i="2"/>
  <c r="G34" i="2"/>
  <c r="H34" i="2"/>
  <c r="E36" i="2"/>
  <c r="D29" i="2"/>
  <c r="D30" i="2"/>
  <c r="D36" i="2" s="1"/>
  <c r="D31" i="2"/>
  <c r="D32" i="2"/>
  <c r="D33" i="2"/>
  <c r="D34" i="2"/>
  <c r="C29" i="2"/>
  <c r="C36" i="2" s="1"/>
  <c r="C30" i="2"/>
  <c r="C31" i="2"/>
  <c r="C32" i="2"/>
  <c r="C33" i="2"/>
  <c r="C34" i="2"/>
  <c r="B30" i="2"/>
  <c r="B29" i="2"/>
  <c r="B36" i="2" s="1"/>
  <c r="B33" i="2"/>
  <c r="B34" i="2"/>
  <c r="B32" i="2"/>
  <c r="B31" i="2"/>
  <c r="A2" i="8"/>
  <c r="I20" i="8"/>
  <c r="J20" i="8"/>
  <c r="K20" i="8"/>
  <c r="L20" i="8"/>
  <c r="M20" i="8"/>
  <c r="N20" i="8"/>
  <c r="O20" i="8"/>
  <c r="P20" i="8"/>
  <c r="I19" i="8"/>
  <c r="J19" i="8"/>
  <c r="K19" i="8"/>
  <c r="L19" i="8"/>
  <c r="M19" i="8"/>
  <c r="N19" i="8"/>
  <c r="O19" i="8"/>
  <c r="P19" i="8"/>
  <c r="I17" i="8"/>
  <c r="J17" i="8"/>
  <c r="K17" i="8"/>
  <c r="L17" i="8"/>
  <c r="M17" i="8"/>
  <c r="N17" i="8"/>
  <c r="O17" i="8"/>
  <c r="P17" i="8"/>
  <c r="I15" i="8"/>
  <c r="J15" i="8"/>
  <c r="K15" i="8"/>
  <c r="L15" i="8"/>
  <c r="M15" i="8"/>
  <c r="N15" i="8"/>
  <c r="O15" i="8"/>
  <c r="P15" i="8"/>
  <c r="I11" i="8"/>
  <c r="J11" i="8"/>
  <c r="K11" i="8"/>
  <c r="L11" i="8"/>
  <c r="M11" i="8"/>
  <c r="N11" i="8"/>
  <c r="O11" i="8"/>
  <c r="P11" i="8"/>
  <c r="I10" i="8"/>
  <c r="J10" i="8"/>
  <c r="K10" i="8"/>
  <c r="L10" i="8"/>
  <c r="M10" i="8"/>
  <c r="N10" i="8"/>
  <c r="O10" i="8"/>
  <c r="P10" i="8"/>
  <c r="I9" i="8"/>
  <c r="J9" i="8"/>
  <c r="K9" i="8"/>
  <c r="L9" i="8"/>
  <c r="M9" i="8"/>
  <c r="N9" i="8"/>
  <c r="O9" i="8"/>
  <c r="P9" i="8"/>
  <c r="I6" i="8"/>
  <c r="J6" i="8"/>
  <c r="K6" i="8"/>
  <c r="L6" i="8"/>
  <c r="M6" i="8"/>
  <c r="N6" i="8"/>
  <c r="O6" i="8"/>
  <c r="P6" i="8"/>
  <c r="I16" i="8"/>
  <c r="J16" i="8"/>
  <c r="K16" i="8"/>
  <c r="L16" i="8"/>
  <c r="M16" i="8"/>
  <c r="N16" i="8"/>
  <c r="O16" i="8"/>
  <c r="P16" i="8"/>
  <c r="I7" i="8"/>
  <c r="J7" i="8"/>
  <c r="K7" i="8"/>
  <c r="L7" i="8"/>
  <c r="M7" i="8"/>
  <c r="N7" i="8"/>
  <c r="O7" i="8"/>
  <c r="P7" i="8"/>
  <c r="I8" i="8"/>
  <c r="J8" i="8"/>
  <c r="K8" i="8"/>
  <c r="L8" i="8"/>
  <c r="M8" i="8"/>
  <c r="N8" i="8"/>
  <c r="O8" i="8"/>
  <c r="P8" i="8"/>
  <c r="D1" i="8"/>
  <c r="B20" i="8"/>
  <c r="C20" i="8"/>
  <c r="D20" i="8"/>
  <c r="E20" i="8"/>
  <c r="F20" i="8"/>
  <c r="G20" i="8"/>
  <c r="H20" i="8"/>
  <c r="B19" i="8"/>
  <c r="C19" i="8"/>
  <c r="D19" i="8"/>
  <c r="E19" i="8"/>
  <c r="F19" i="8"/>
  <c r="G19" i="8"/>
  <c r="H19" i="8"/>
  <c r="B17" i="8"/>
  <c r="C17" i="8"/>
  <c r="D17" i="8"/>
  <c r="E17" i="8"/>
  <c r="F17" i="8"/>
  <c r="G17" i="8"/>
  <c r="H17" i="8"/>
  <c r="B15" i="8"/>
  <c r="C15" i="8"/>
  <c r="D15" i="8"/>
  <c r="E15" i="8"/>
  <c r="F15" i="8"/>
  <c r="G15" i="8"/>
  <c r="H15" i="8"/>
  <c r="B11" i="8"/>
  <c r="C11" i="8"/>
  <c r="D11" i="8"/>
  <c r="E11" i="8"/>
  <c r="F11" i="8"/>
  <c r="G11" i="8"/>
  <c r="H11" i="8"/>
  <c r="B10" i="8"/>
  <c r="C10" i="8"/>
  <c r="D10" i="8"/>
  <c r="E10" i="8"/>
  <c r="F10" i="8"/>
  <c r="G10" i="8"/>
  <c r="H10" i="8"/>
  <c r="B9" i="8"/>
  <c r="C9" i="8"/>
  <c r="D9" i="8"/>
  <c r="E9" i="8"/>
  <c r="F9" i="8"/>
  <c r="G9" i="8"/>
  <c r="H9" i="8"/>
  <c r="B6" i="8"/>
  <c r="C6" i="8"/>
  <c r="D6" i="8"/>
  <c r="E6" i="8"/>
  <c r="F6" i="8"/>
  <c r="G6" i="8"/>
  <c r="H6" i="8"/>
  <c r="B16" i="8"/>
  <c r="C16" i="8"/>
  <c r="D16" i="8"/>
  <c r="E16" i="8"/>
  <c r="F16" i="8"/>
  <c r="G16" i="8"/>
  <c r="H16" i="8"/>
  <c r="B7" i="8"/>
  <c r="C7" i="8"/>
  <c r="D7" i="8"/>
  <c r="E7" i="8"/>
  <c r="F7" i="8"/>
  <c r="G7" i="8"/>
  <c r="H7" i="8"/>
  <c r="B8" i="8"/>
  <c r="C8" i="8"/>
  <c r="D8" i="8"/>
  <c r="E8" i="8"/>
  <c r="F8" i="8"/>
  <c r="G8" i="8"/>
  <c r="H8" i="8"/>
  <c r="A3" i="8"/>
  <c r="A20" i="8"/>
  <c r="A19" i="8"/>
  <c r="A17" i="8"/>
  <c r="A15" i="8"/>
  <c r="A11" i="8"/>
  <c r="A10" i="8"/>
  <c r="A9" i="8"/>
  <c r="A6" i="8"/>
  <c r="A16" i="8"/>
  <c r="A7" i="8"/>
  <c r="A8" i="8"/>
  <c r="A22" i="8"/>
  <c r="A24" i="8"/>
  <c r="A25" i="8"/>
  <c r="A1" i="8"/>
  <c r="H36" i="2"/>
  <c r="N36" i="2"/>
  <c r="G36" i="2"/>
  <c r="L36" i="2"/>
  <c r="F36" i="2"/>
  <c r="I36" i="2"/>
  <c r="O36" i="2"/>
  <c r="M36" i="2"/>
  <c r="K36" i="2"/>
  <c r="J36" i="2"/>
  <c r="P36" i="2"/>
  <c r="N34" i="3"/>
  <c r="N35" i="3"/>
  <c r="N36" i="3"/>
  <c r="N37" i="3"/>
  <c r="N38" i="3"/>
  <c r="N39" i="3"/>
  <c r="N43" i="3"/>
  <c r="N47" i="3"/>
  <c r="N51" i="3"/>
  <c r="N11" i="3"/>
  <c r="N40" i="3"/>
  <c r="P20" i="2"/>
  <c r="P22" i="8"/>
  <c r="AI6" i="3"/>
  <c r="P44" i="2"/>
  <c r="P48" i="2"/>
  <c r="P52" i="2"/>
  <c r="P45" i="2"/>
  <c r="P49" i="2"/>
  <c r="P53" i="2"/>
  <c r="P46" i="2"/>
  <c r="P50" i="2"/>
  <c r="P54" i="2"/>
  <c r="P43" i="2"/>
  <c r="P47" i="2"/>
  <c r="P51" i="2"/>
  <c r="P42" i="2"/>
  <c r="M47" i="3"/>
  <c r="M51" i="3"/>
  <c r="M43" i="3"/>
  <c r="M34" i="3"/>
  <c r="M35" i="3"/>
  <c r="M36" i="3"/>
  <c r="M37" i="3"/>
  <c r="M38" i="3"/>
  <c r="M39" i="3"/>
  <c r="P56" i="2"/>
  <c r="M11" i="3"/>
  <c r="M40" i="3"/>
  <c r="O20" i="2"/>
  <c r="O22" i="8"/>
  <c r="AH6" i="3"/>
  <c r="O42" i="2"/>
  <c r="O53" i="2"/>
  <c r="O49" i="2"/>
  <c r="O45" i="2"/>
  <c r="O52" i="2"/>
  <c r="O48" i="2"/>
  <c r="O44" i="2"/>
  <c r="O51" i="2"/>
  <c r="O47" i="2"/>
  <c r="O43" i="2"/>
  <c r="O54" i="2"/>
  <c r="O50" i="2"/>
  <c r="O46" i="2"/>
  <c r="B51" i="3"/>
  <c r="B47" i="3"/>
  <c r="B43" i="3"/>
  <c r="B39" i="3"/>
  <c r="B38" i="3"/>
  <c r="B37" i="3"/>
  <c r="B36" i="3"/>
  <c r="B35" i="3"/>
  <c r="B34" i="3"/>
  <c r="B40" i="3"/>
  <c r="B11" i="3"/>
  <c r="O56" i="2"/>
  <c r="D11" i="3"/>
  <c r="C11" i="3"/>
  <c r="D51" i="3"/>
  <c r="D47" i="3"/>
  <c r="C51" i="3"/>
  <c r="C47" i="3"/>
  <c r="D43" i="3"/>
  <c r="C43" i="3"/>
  <c r="C35" i="3"/>
  <c r="D35" i="3"/>
  <c r="C36" i="3"/>
  <c r="D36" i="3"/>
  <c r="C37" i="3"/>
  <c r="D37" i="3"/>
  <c r="C38" i="3"/>
  <c r="D38" i="3"/>
  <c r="C39" i="3"/>
  <c r="D39" i="3"/>
  <c r="D34" i="3"/>
  <c r="D40" i="3"/>
  <c r="C34" i="3"/>
  <c r="C40" i="3"/>
  <c r="F51" i="3"/>
  <c r="G51" i="3"/>
  <c r="H51" i="3"/>
  <c r="I51" i="3"/>
  <c r="J51" i="3"/>
  <c r="K51" i="3"/>
  <c r="L51" i="3"/>
  <c r="E51" i="3"/>
  <c r="F47" i="3"/>
  <c r="G47" i="3"/>
  <c r="H47" i="3"/>
  <c r="I47" i="3"/>
  <c r="J47" i="3"/>
  <c r="K47" i="3"/>
  <c r="L47" i="3"/>
  <c r="E47" i="3"/>
  <c r="E43" i="3"/>
  <c r="F43" i="3"/>
  <c r="G43" i="3"/>
  <c r="H43" i="3"/>
  <c r="I43" i="3"/>
  <c r="J43" i="3"/>
  <c r="K43" i="3"/>
  <c r="L43" i="3"/>
  <c r="E35" i="3"/>
  <c r="F35" i="3"/>
  <c r="G35" i="3"/>
  <c r="H35" i="3"/>
  <c r="I35" i="3"/>
  <c r="J35" i="3"/>
  <c r="K35" i="3"/>
  <c r="L35" i="3"/>
  <c r="E36" i="3"/>
  <c r="F36" i="3"/>
  <c r="G36" i="3"/>
  <c r="H36" i="3"/>
  <c r="I36" i="3"/>
  <c r="J36" i="3"/>
  <c r="K36" i="3"/>
  <c r="L36" i="3"/>
  <c r="E37" i="3"/>
  <c r="F37" i="3"/>
  <c r="G37" i="3"/>
  <c r="H37" i="3"/>
  <c r="I37" i="3"/>
  <c r="J37" i="3"/>
  <c r="K37" i="3"/>
  <c r="L37" i="3"/>
  <c r="E38" i="3"/>
  <c r="F38" i="3"/>
  <c r="G38" i="3"/>
  <c r="H38" i="3"/>
  <c r="I38" i="3"/>
  <c r="J38" i="3"/>
  <c r="K38" i="3"/>
  <c r="L38" i="3"/>
  <c r="E39" i="3"/>
  <c r="F39" i="3"/>
  <c r="G39" i="3"/>
  <c r="H39" i="3"/>
  <c r="I39" i="3"/>
  <c r="J39" i="3"/>
  <c r="K39" i="3"/>
  <c r="L39" i="3"/>
  <c r="F34" i="3"/>
  <c r="G34" i="3"/>
  <c r="H34" i="3"/>
  <c r="I34" i="3"/>
  <c r="K34" i="3"/>
  <c r="L34" i="3"/>
  <c r="E34" i="3"/>
  <c r="E40" i="3"/>
  <c r="L20" i="2"/>
  <c r="L22" i="8"/>
  <c r="AE6" i="3"/>
  <c r="L11" i="3"/>
  <c r="L40" i="3"/>
  <c r="N20" i="2"/>
  <c r="AG6" i="3"/>
  <c r="N42" i="2"/>
  <c r="N22" i="8"/>
  <c r="N49" i="2"/>
  <c r="N53" i="2"/>
  <c r="N45" i="2"/>
  <c r="N47" i="2"/>
  <c r="N51" i="2"/>
  <c r="N43" i="2"/>
  <c r="N54" i="2"/>
  <c r="N52" i="2"/>
  <c r="N50" i="2"/>
  <c r="N48" i="2"/>
  <c r="N46" i="2"/>
  <c r="N44" i="2"/>
  <c r="K11" i="3"/>
  <c r="K40" i="3"/>
  <c r="I11" i="3"/>
  <c r="I40" i="3"/>
  <c r="J11" i="3"/>
  <c r="J40" i="3"/>
  <c r="N56" i="2"/>
  <c r="H11" i="3"/>
  <c r="H40" i="3"/>
  <c r="G11" i="3"/>
  <c r="G40" i="3"/>
  <c r="F11" i="3"/>
  <c r="F40" i="3"/>
  <c r="E11" i="3"/>
  <c r="M20" i="2"/>
  <c r="J20" i="2"/>
  <c r="D20" i="2"/>
  <c r="E20" i="2"/>
  <c r="F20" i="2"/>
  <c r="G20" i="2"/>
  <c r="H20" i="2"/>
  <c r="AA6" i="3"/>
  <c r="I20" i="2"/>
  <c r="K20" i="2"/>
  <c r="C20" i="2"/>
  <c r="B20" i="2"/>
  <c r="B22" i="8"/>
  <c r="C22" i="8"/>
  <c r="D22" i="8"/>
  <c r="W6" i="3"/>
  <c r="G22" i="8"/>
  <c r="Z6" i="3"/>
  <c r="K22" i="8"/>
  <c r="AD6" i="3"/>
  <c r="F22" i="8"/>
  <c r="Y6" i="3"/>
  <c r="M22" i="8"/>
  <c r="AF6" i="3"/>
  <c r="J22" i="8"/>
  <c r="AC6" i="3"/>
  <c r="I22" i="8"/>
  <c r="AB6" i="3"/>
  <c r="E22" i="8"/>
  <c r="X6" i="3"/>
  <c r="H22" i="8"/>
  <c r="I42" i="2"/>
  <c r="I43" i="2"/>
  <c r="I44" i="2"/>
  <c r="I45" i="2"/>
  <c r="I46" i="2"/>
  <c r="I47" i="2"/>
  <c r="I48" i="2"/>
  <c r="I49" i="2"/>
  <c r="I50" i="2"/>
  <c r="I51" i="2"/>
  <c r="I52" i="2"/>
  <c r="I53" i="2"/>
  <c r="I54" i="2"/>
  <c r="E42" i="2"/>
  <c r="E43" i="2"/>
  <c r="E44" i="2"/>
  <c r="E45" i="2"/>
  <c r="E46" i="2"/>
  <c r="E47" i="2"/>
  <c r="E48" i="2"/>
  <c r="E49" i="2"/>
  <c r="E50" i="2"/>
  <c r="E51" i="2"/>
  <c r="E52" i="2"/>
  <c r="E53" i="2"/>
  <c r="E54" i="2"/>
  <c r="C42" i="2"/>
  <c r="C43" i="2"/>
  <c r="C44" i="2"/>
  <c r="C45" i="2"/>
  <c r="C46" i="2"/>
  <c r="C47" i="2"/>
  <c r="C48" i="2"/>
  <c r="C49" i="2"/>
  <c r="C50" i="2"/>
  <c r="C51" i="2"/>
  <c r="C52" i="2"/>
  <c r="C53" i="2"/>
  <c r="C54" i="2"/>
  <c r="G42" i="2"/>
  <c r="G43" i="2"/>
  <c r="G44" i="2"/>
  <c r="G45" i="2"/>
  <c r="G46" i="2"/>
  <c r="G47" i="2"/>
  <c r="G48" i="2"/>
  <c r="G49" i="2"/>
  <c r="G50" i="2"/>
  <c r="G51" i="2"/>
  <c r="G52" i="2"/>
  <c r="G53" i="2"/>
  <c r="G54" i="2"/>
  <c r="J43" i="2"/>
  <c r="J45" i="2"/>
  <c r="J47" i="2"/>
  <c r="J49" i="2"/>
  <c r="J51" i="2"/>
  <c r="J53" i="2"/>
  <c r="J42" i="2"/>
  <c r="J46" i="2"/>
  <c r="J50" i="2"/>
  <c r="J52" i="2"/>
  <c r="J54" i="2"/>
  <c r="J44" i="2"/>
  <c r="J48" i="2"/>
  <c r="L42" i="2"/>
  <c r="L44" i="2"/>
  <c r="L46" i="2"/>
  <c r="L48" i="2"/>
  <c r="L50" i="2"/>
  <c r="L52" i="2"/>
  <c r="L54" i="2"/>
  <c r="L43" i="2"/>
  <c r="L45" i="2"/>
  <c r="L47" i="2"/>
  <c r="L49" i="2"/>
  <c r="L51" i="2"/>
  <c r="L53" i="2"/>
  <c r="K42" i="2"/>
  <c r="K43" i="2"/>
  <c r="K44" i="2"/>
  <c r="K45" i="2"/>
  <c r="K46" i="2"/>
  <c r="K47" i="2"/>
  <c r="K48" i="2"/>
  <c r="K49" i="2"/>
  <c r="K50" i="2"/>
  <c r="K51" i="2"/>
  <c r="K52" i="2"/>
  <c r="K53" i="2"/>
  <c r="K54" i="2"/>
  <c r="F42" i="2"/>
  <c r="F44" i="2"/>
  <c r="F46" i="2"/>
  <c r="F48" i="2"/>
  <c r="F50" i="2"/>
  <c r="F52" i="2"/>
  <c r="F54" i="2"/>
  <c r="F47" i="2"/>
  <c r="F53" i="2"/>
  <c r="F43" i="2"/>
  <c r="F45" i="2"/>
  <c r="F49" i="2"/>
  <c r="F51" i="2"/>
  <c r="B44" i="2"/>
  <c r="B48" i="2"/>
  <c r="B52" i="2"/>
  <c r="B46" i="2"/>
  <c r="B50" i="2"/>
  <c r="B54" i="2"/>
  <c r="B47" i="2"/>
  <c r="B42" i="2"/>
  <c r="B49" i="2"/>
  <c r="B53" i="2"/>
  <c r="B43" i="2"/>
  <c r="B51" i="2"/>
  <c r="B45" i="2"/>
  <c r="H43" i="2"/>
  <c r="H45" i="2"/>
  <c r="H47" i="2"/>
  <c r="H49" i="2"/>
  <c r="H51" i="2"/>
  <c r="H53" i="2"/>
  <c r="H42" i="2"/>
  <c r="H44" i="2"/>
  <c r="H46" i="2"/>
  <c r="H48" i="2"/>
  <c r="H50" i="2"/>
  <c r="H52" i="2"/>
  <c r="H54" i="2"/>
  <c r="D42" i="2"/>
  <c r="D44" i="2"/>
  <c r="D46" i="2"/>
  <c r="D48" i="2"/>
  <c r="D50" i="2"/>
  <c r="D52" i="2"/>
  <c r="D54" i="2"/>
  <c r="D43" i="2"/>
  <c r="D45" i="2"/>
  <c r="D47" i="2"/>
  <c r="D49" i="2"/>
  <c r="D51" i="2"/>
  <c r="D53" i="2"/>
  <c r="M42" i="2"/>
  <c r="M43" i="2"/>
  <c r="M44" i="2"/>
  <c r="M45" i="2"/>
  <c r="M46" i="2"/>
  <c r="M47" i="2"/>
  <c r="M48" i="2"/>
  <c r="M49" i="2"/>
  <c r="M50" i="2"/>
  <c r="M51" i="2"/>
  <c r="M52" i="2"/>
  <c r="M53" i="2"/>
  <c r="M54" i="2"/>
  <c r="M56" i="2"/>
  <c r="H56" i="2"/>
  <c r="B56" i="2"/>
  <c r="F56" i="2"/>
  <c r="G56" i="2"/>
  <c r="D56" i="2"/>
  <c r="K56" i="2"/>
  <c r="J56" i="2"/>
  <c r="C56" i="2"/>
  <c r="L56" i="2"/>
  <c r="E56" i="2"/>
  <c r="I56" i="2"/>
  <c r="B23" i="8" l="1"/>
  <c r="R43" i="2"/>
  <c r="R50" i="2"/>
  <c r="Q46" i="2"/>
  <c r="Q49" i="2"/>
  <c r="Q54" i="2"/>
  <c r="Q53" i="2"/>
  <c r="Q45" i="2"/>
  <c r="Q50" i="2"/>
  <c r="Q42" i="2"/>
  <c r="Q51" i="2"/>
  <c r="Q43" i="2"/>
  <c r="Q48" i="2"/>
  <c r="AJ6" i="3"/>
  <c r="Q22" i="8"/>
  <c r="Q47" i="2"/>
  <c r="Q52" i="2"/>
  <c r="R49" i="2"/>
  <c r="R48" i="2"/>
  <c r="R53" i="2"/>
  <c r="R54" i="2"/>
  <c r="V20" i="2"/>
  <c r="W20" i="2" s="1"/>
  <c r="R45" i="2"/>
  <c r="R46" i="2"/>
  <c r="R51" i="2"/>
  <c r="U20" i="2"/>
  <c r="R22" i="8"/>
  <c r="R52" i="2"/>
  <c r="R44" i="2"/>
  <c r="S56" i="2"/>
  <c r="U22" i="2"/>
  <c r="R56" i="2" l="1"/>
  <c r="Q56" i="2"/>
</calcChain>
</file>

<file path=xl/sharedStrings.xml><?xml version="1.0" encoding="utf-8"?>
<sst xmlns="http://schemas.openxmlformats.org/spreadsheetml/2006/main" count="398" uniqueCount="115">
  <si>
    <t>Fuel Source</t>
  </si>
  <si>
    <t>Total</t>
  </si>
  <si>
    <t>Other</t>
  </si>
  <si>
    <t xml:space="preserve">Coal </t>
  </si>
  <si>
    <t xml:space="preserve">Cogeneration </t>
  </si>
  <si>
    <t xml:space="preserve">Natural Gas </t>
  </si>
  <si>
    <t xml:space="preserve">Nuclear </t>
  </si>
  <si>
    <t xml:space="preserve">Biomass </t>
  </si>
  <si>
    <t xml:space="preserve">Petroleum </t>
  </si>
  <si>
    <t xml:space="preserve">Waste </t>
  </si>
  <si>
    <t xml:space="preserve">Geothermal </t>
  </si>
  <si>
    <t xml:space="preserve">Landfill Gases </t>
  </si>
  <si>
    <t xml:space="preserve">Wind </t>
  </si>
  <si>
    <t>2000</t>
  </si>
  <si>
    <t>2001</t>
  </si>
  <si>
    <t>2002</t>
  </si>
  <si>
    <t>2003</t>
  </si>
  <si>
    <t>2004</t>
  </si>
  <si>
    <t>2005</t>
  </si>
  <si>
    <t>2006</t>
  </si>
  <si>
    <t>2007</t>
  </si>
  <si>
    <t>2008</t>
  </si>
  <si>
    <t>2009</t>
  </si>
  <si>
    <t>Natural Gas includes Cogeneration</t>
  </si>
  <si>
    <t>Megawatt Hours</t>
  </si>
  <si>
    <t>Notes:</t>
  </si>
  <si>
    <t>Electricity Consumption by Fuel Source</t>
  </si>
  <si>
    <t>2010</t>
  </si>
  <si>
    <t>2011</t>
  </si>
  <si>
    <t>The “Other” fuel category consists of fuel remaining after categories listed in fuel mix disclosure legislation have been matched with reported categories. It contains: blast furnace gas, other biomass gas such as digester gas and methane, and purchased steam.</t>
  </si>
  <si>
    <t>CO2</t>
  </si>
  <si>
    <t>SO2</t>
  </si>
  <si>
    <t>Hg (lbs)</t>
  </si>
  <si>
    <t>NOx</t>
  </si>
  <si>
    <t>Natural Gas</t>
  </si>
  <si>
    <t>Petroleum</t>
  </si>
  <si>
    <t>2012</t>
  </si>
  <si>
    <t>Solar</t>
  </si>
  <si>
    <t>As a Percent of Total Electricity</t>
  </si>
  <si>
    <t>Fossil Fuel Emissions from Electricity Production</t>
  </si>
  <si>
    <t>Hydropower</t>
  </si>
  <si>
    <t>Hydropwer</t>
  </si>
  <si>
    <t>Short Tons</t>
  </si>
  <si>
    <t>Metric Tons</t>
  </si>
  <si>
    <t>Updates</t>
  </si>
  <si>
    <t>Date</t>
  </si>
  <si>
    <t>Notes</t>
  </si>
  <si>
    <t>Contributor</t>
  </si>
  <si>
    <t>Angela Burrell</t>
  </si>
  <si>
    <t>Added emissions for2002, 2003, 2004.</t>
  </si>
  <si>
    <t>Added table expressing emissions in metric tons (originally available in short tons only).</t>
  </si>
  <si>
    <t>Added emissions for NOx, SO2, Hg for 2008.</t>
  </si>
  <si>
    <t>Reformatted all cells to improve copy/paste ability.)</t>
  </si>
  <si>
    <t>2013</t>
  </si>
  <si>
    <t>Revised all data for 2013</t>
  </si>
  <si>
    <t>2014</t>
  </si>
  <si>
    <t>Updated  with 2014 mix and emissions</t>
  </si>
  <si>
    <t>Data for Chart (Some categories are combined.)</t>
  </si>
  <si>
    <t>Landfill Gas</t>
  </si>
  <si>
    <t>Natural Gas includes Cogeneration.</t>
  </si>
  <si>
    <t>Data Source: Washington State Fuel Mix Disclosure program as reported by utilities in the state of Washington. Per RCW 19.28A.</t>
  </si>
  <si>
    <t>Biomass, Petroleum, Waste, Landfill Gas, Geothermal, Solar, Other</t>
  </si>
  <si>
    <t>CO2 Emissions for the Aggregate Electricity Consumption</t>
  </si>
  <si>
    <t xml:space="preserve">Natural Gas &amp; CoGen </t>
  </si>
  <si>
    <t>Blend</t>
  </si>
  <si>
    <t>Natural Gas and Cogeneration</t>
  </si>
  <si>
    <t>*Revision 2014   (Cogen, Natural Gas Years 2002, 2004)</t>
  </si>
  <si>
    <t>2015</t>
  </si>
  <si>
    <r>
      <t>·</t>
    </r>
    <r>
      <rPr>
        <sz val="7"/>
        <color theme="1"/>
        <rFont val="Times New Roman"/>
        <family val="1"/>
      </rPr>
      <t xml:space="preserve">         </t>
    </r>
    <r>
      <rPr>
        <sz val="12"/>
        <color theme="1"/>
        <rFont val="Calibri"/>
        <family val="2"/>
        <scheme val="minor"/>
      </rPr>
      <t>For the 2015 calendar year, several changes were made to the fuel categories. Under the Fuel Mix Disclosure Law, cogeneration is a voluntary subcategory for natural gas. Therefore, “Cogeneration” is now incorporated into “Natural Gas” for aggregate reporting.</t>
    </r>
  </si>
  <si>
    <r>
      <t>·</t>
    </r>
    <r>
      <rPr>
        <sz val="7"/>
        <color theme="1"/>
        <rFont val="Times New Roman"/>
        <family val="1"/>
      </rPr>
      <t xml:space="preserve">         </t>
    </r>
    <r>
      <rPr>
        <sz val="12"/>
        <color theme="1"/>
        <rFont val="Calibri"/>
        <family val="2"/>
        <scheme val="minor"/>
      </rPr>
      <t xml:space="preserve">The category of “Biogas” is new for 2015 and consists of landfill gas, on-farm anaerobic digesters, and wastewater treatment facilities. </t>
    </r>
  </si>
  <si>
    <r>
      <t>·</t>
    </r>
    <r>
      <rPr>
        <sz val="7"/>
        <color theme="1"/>
        <rFont val="Times New Roman"/>
        <family val="1"/>
      </rPr>
      <t xml:space="preserve">         </t>
    </r>
    <r>
      <rPr>
        <sz val="12"/>
        <color theme="1"/>
        <rFont val="Calibri"/>
        <family val="2"/>
        <scheme val="minor"/>
      </rPr>
      <t>The “Other Biogenic” category consists of biogenic municipal solid waste, other biomass solids and sludge waste.</t>
    </r>
  </si>
  <si>
    <r>
      <t>·</t>
    </r>
    <r>
      <rPr>
        <sz val="7"/>
        <color theme="1"/>
        <rFont val="Times New Roman"/>
        <family val="1"/>
      </rPr>
      <t xml:space="preserve">         </t>
    </r>
    <r>
      <rPr>
        <sz val="12"/>
        <color theme="1"/>
        <rFont val="Calibri"/>
        <family val="2"/>
        <scheme val="minor"/>
      </rPr>
      <t>The “Other Non-biogenic” category consists of purchased steam, waste heat, other fuel and other gas.</t>
    </r>
  </si>
  <si>
    <r>
      <t>·</t>
    </r>
    <r>
      <rPr>
        <sz val="7"/>
        <color theme="1"/>
        <rFont val="Times New Roman"/>
        <family val="1"/>
      </rPr>
      <t xml:space="preserve">         </t>
    </r>
    <r>
      <rPr>
        <sz val="12"/>
        <color theme="1"/>
        <rFont val="Calibri"/>
        <family val="2"/>
        <scheme val="minor"/>
      </rPr>
      <t>The “Waste” category applies primarily to incineration of municipal solid waste. Historically, it also applied to combustion of pulping liquids in pulp and paper mills, which have now been moved into the “Biomass” category.  The “Biomass” category also includes the combustion of waste wood solids.</t>
    </r>
  </si>
  <si>
    <t>Other Biogenic</t>
  </si>
  <si>
    <t>Other Non-Biogenic</t>
  </si>
  <si>
    <t>Year</t>
  </si>
  <si>
    <t>Emission rate</t>
  </si>
  <si>
    <t>Emission rate (short tons/MWh)</t>
  </si>
  <si>
    <t>updated with 2015 fuel mix and emissions</t>
  </si>
  <si>
    <t>Greg Nothstein</t>
  </si>
  <si>
    <r>
      <t xml:space="preserve">😊 </t>
    </r>
    <r>
      <rPr>
        <sz val="9"/>
        <color theme="1"/>
        <rFont val="Calibri"/>
        <family val="2"/>
        <scheme val="minor"/>
      </rPr>
      <t>Thanks Angela</t>
    </r>
  </si>
  <si>
    <t>2016</t>
  </si>
  <si>
    <t>Other/biogenic/nonbiogenic</t>
  </si>
  <si>
    <t>Fuel</t>
  </si>
  <si>
    <t>Hydropower genr</t>
  </si>
  <si>
    <t>Low (2001)</t>
  </si>
  <si>
    <t>High (2011)</t>
  </si>
  <si>
    <t>2017</t>
  </si>
  <si>
    <t>should remove landfill gas</t>
  </si>
  <si>
    <t>Total (short tons)</t>
  </si>
  <si>
    <t>Total (metric tons)</t>
  </si>
  <si>
    <t xml:space="preserve">Updated with 2016 CY fuel mix </t>
  </si>
  <si>
    <t xml:space="preserve">Updated with 2017 CY fuel mix </t>
  </si>
  <si>
    <t>Other Renewables</t>
  </si>
  <si>
    <t>Natural gas</t>
  </si>
  <si>
    <t>Unspecified</t>
  </si>
  <si>
    <t>Electric Power Resources, MWH</t>
  </si>
  <si>
    <t>2018</t>
  </si>
  <si>
    <t>Average 2000-17</t>
  </si>
  <si>
    <t>Std dev 2000-17</t>
  </si>
  <si>
    <t>95% CI, +/-</t>
  </si>
  <si>
    <t>Biogas</t>
  </si>
  <si>
    <t>EIA WA hydro generation thousand MWh</t>
  </si>
  <si>
    <t>2018 Preliminary Report Table</t>
  </si>
  <si>
    <t>From Report 17</t>
  </si>
  <si>
    <t>Switch to unspecifed instead of net sys mix</t>
  </si>
  <si>
    <t>coal, nat gas, etc power</t>
  </si>
  <si>
    <t>that was in a fuel category</t>
  </si>
  <si>
    <t>category</t>
  </si>
  <si>
    <t>is now in the unspecified</t>
  </si>
  <si>
    <t>Updated Dec 2019</t>
  </si>
  <si>
    <t>Washington State Aggregate Fuel Mix 2000-2018</t>
  </si>
  <si>
    <t>Check</t>
  </si>
  <si>
    <t>switch to unspecified fuel category</t>
  </si>
  <si>
    <t>Updated with 2018 CY fuel mix, addition of unspecified fuel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</si>
</sst>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_(* #,##0.0000_);_(* \(#,##0.0000\);_(* &quot;-&quot;??_);_(@_)"/>
    <numFmt numFmtId="166" formatCode="0.000"/>
    <numFmt numFmtId="167" formatCode="0.0%"/>
    <numFmt numFmtId="168" formatCode="0.000%"/>
  </numFmts>
  <fonts count="36"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sz val="10"/>
      <color rgb="FF000000"/>
      <name val="Calibri"/>
      <family val="2"/>
      <scheme val="minor"/>
    </font>
    <font>
      <sz val="8"/>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sz val="10"/>
      <color indexed="8"/>
      <name val="Calibri"/>
      <family val="2"/>
      <scheme val="minor"/>
    </font>
    <font>
      <b/>
      <sz val="8"/>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1"/>
      <color rgb="FF000000"/>
      <name val="Arial Narrow"/>
      <family val="2"/>
    </font>
    <font>
      <sz val="11"/>
      <color rgb="FF000000"/>
      <name val="Arial Narrow"/>
      <family val="2"/>
    </font>
    <font>
      <sz val="11"/>
      <name val="Arial Narrow"/>
      <family val="2"/>
    </font>
    <font>
      <sz val="11"/>
      <color theme="1"/>
      <name val="Arial Narrow"/>
      <family val="2"/>
    </font>
    <font>
      <sz val="10"/>
      <color theme="1"/>
      <name val="Calibri"/>
      <family val="2"/>
    </font>
    <font>
      <sz val="10"/>
      <color rgb="FF000000"/>
      <name val="Calibri"/>
      <family val="2"/>
    </font>
    <font>
      <b/>
      <sz val="10"/>
      <color theme="1"/>
      <name val="Calibri"/>
      <family val="2"/>
      <scheme val="minor"/>
    </font>
    <font>
      <sz val="12"/>
      <color theme="1"/>
      <name val="Calibri"/>
      <family val="2"/>
      <scheme val="minor"/>
    </font>
    <font>
      <sz val="12"/>
      <color theme="1"/>
      <name val="Symbol"/>
      <family val="1"/>
      <charset val="2"/>
    </font>
    <font>
      <sz val="7"/>
      <color theme="1"/>
      <name val="Times New Roman"/>
      <family val="1"/>
    </font>
    <font>
      <sz val="11"/>
      <color theme="1"/>
      <name val="Segoe UI Emoji"/>
      <family val="2"/>
    </font>
    <font>
      <sz val="9"/>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font>
    <font>
      <sz val="11"/>
      <name val="Calibri"/>
      <family val="2"/>
      <scheme val="minor"/>
    </font>
    <font>
      <sz val="10"/>
      <color theme="1"/>
      <name val="Calibri"/>
      <family val="2"/>
      <scheme val="minor"/>
    </font>
    <font>
      <b/>
      <sz val="10"/>
      <color theme="1"/>
      <name val="Calibri"/>
      <family val="2"/>
      <scheme val="minor"/>
    </font>
    <font>
      <sz val="9"/>
      <color rgb="FFFF0000"/>
      <name val="Calibri"/>
      <family val="2"/>
      <scheme val="minor"/>
    </font>
    <font>
      <sz val="10"/>
      <color theme="3" tint="-0.249977111117893"/>
      <name val="Calibri"/>
      <family val="2"/>
      <scheme val="minor"/>
    </font>
  </fonts>
  <fills count="7">
    <fill>
      <patternFill patternType="none"/>
    </fill>
    <fill>
      <patternFill patternType="gray125"/>
    </fill>
    <fill>
      <patternFill patternType="solid">
        <fgColor theme="0" tint="-0.14999847407452621"/>
        <bgColor theme="0" tint="-0.14999847407452621"/>
      </patternFill>
    </fill>
    <fill>
      <patternFill patternType="solid">
        <fgColor rgb="FFFFFF00"/>
        <bgColor indexed="64"/>
      </patternFill>
    </fill>
    <fill>
      <patternFill patternType="solid">
        <fgColor theme="4" tint="0.59999389629810485"/>
        <bgColor indexed="64"/>
      </patternFill>
    </fill>
    <fill>
      <patternFill patternType="solid">
        <fgColor rgb="FFB8D6E8"/>
        <bgColor indexed="64"/>
      </patternFill>
    </fill>
    <fill>
      <patternFill patternType="solid">
        <fgColor theme="0"/>
        <bgColor theme="0" tint="-0.14999847407452621"/>
      </patternFill>
    </fill>
  </fills>
  <borders count="6">
    <border>
      <left/>
      <right/>
      <top/>
      <bottom/>
      <diagonal/>
    </border>
    <border>
      <left/>
      <right/>
      <top/>
      <bottom style="thin">
        <color theme="1"/>
      </bottom>
      <diagonal/>
    </border>
    <border>
      <left/>
      <right style="thin">
        <color indexed="64"/>
      </right>
      <top/>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6" fillId="0" borderId="0" xfId="0" applyFont="1" applyAlignment="1"/>
    <xf numFmtId="4" fontId="3" fillId="0" borderId="0" xfId="0" applyNumberFormat="1" applyFont="1" applyAlignment="1"/>
    <xf numFmtId="0" fontId="7" fillId="0" borderId="0" xfId="0" applyFont="1" applyAlignment="1"/>
    <xf numFmtId="0" fontId="8" fillId="0" borderId="0" xfId="0" applyFont="1" applyAlignment="1"/>
    <xf numFmtId="0" fontId="3" fillId="0" borderId="0" xfId="0" applyFont="1" applyFill="1" applyAlignment="1"/>
    <xf numFmtId="0" fontId="6" fillId="3" borderId="0" xfId="0" applyFont="1" applyFill="1" applyAlignment="1"/>
    <xf numFmtId="0" fontId="6" fillId="0" borderId="0" xfId="0" applyFont="1" applyAlignment="1">
      <alignment horizontal="center" vertical="center"/>
    </xf>
    <xf numFmtId="0" fontId="6" fillId="0" borderId="0" xfId="0" applyNumberFormat="1" applyFont="1" applyAlignment="1">
      <alignment horizontal="center" vertical="center"/>
    </xf>
    <xf numFmtId="0" fontId="6" fillId="0" borderId="0" xfId="0" applyNumberFormat="1" applyFont="1" applyFill="1" applyAlignment="1">
      <alignment horizontal="center" vertical="center"/>
    </xf>
    <xf numFmtId="164" fontId="3" fillId="0" borderId="0" xfId="1" applyNumberFormat="1" applyFont="1" applyBorder="1" applyAlignment="1"/>
    <xf numFmtId="164" fontId="3" fillId="0" borderId="0" xfId="1" applyNumberFormat="1" applyFont="1" applyAlignment="1">
      <alignment horizontal="right"/>
    </xf>
    <xf numFmtId="164" fontId="4" fillId="0" borderId="0" xfId="1" applyNumberFormat="1" applyFont="1" applyAlignment="1">
      <alignment horizontal="right"/>
    </xf>
    <xf numFmtId="164" fontId="3" fillId="0" borderId="0" xfId="1" applyNumberFormat="1" applyFont="1" applyAlignment="1"/>
    <xf numFmtId="164" fontId="6" fillId="0" borderId="0" xfId="1" applyNumberFormat="1" applyFont="1" applyAlignment="1">
      <alignment horizontal="right"/>
    </xf>
    <xf numFmtId="164" fontId="6" fillId="0" borderId="0" xfId="1" applyNumberFormat="1" applyFont="1" applyFill="1" applyAlignment="1"/>
    <xf numFmtId="164" fontId="6" fillId="0" borderId="0" xfId="1" applyNumberFormat="1" applyFont="1" applyAlignment="1"/>
    <xf numFmtId="164" fontId="3" fillId="0" borderId="0" xfId="1" applyNumberFormat="1" applyFont="1" applyFill="1" applyAlignment="1"/>
    <xf numFmtId="0" fontId="6" fillId="0" borderId="0" xfId="0" applyFont="1" applyFill="1" applyAlignment="1">
      <alignment horizontal="center" vertical="center"/>
    </xf>
    <xf numFmtId="164" fontId="3" fillId="0" borderId="0" xfId="0" applyNumberFormat="1" applyFont="1" applyBorder="1" applyAlignment="1"/>
    <xf numFmtId="0" fontId="4" fillId="0" borderId="0" xfId="0" applyFont="1" applyAlignment="1">
      <alignment horizontal="left" vertical="top"/>
    </xf>
    <xf numFmtId="0" fontId="10" fillId="0" borderId="0" xfId="0" applyFont="1" applyAlignment="1">
      <alignment horizontal="left"/>
    </xf>
    <xf numFmtId="0" fontId="10" fillId="0" borderId="0" xfId="0" applyFont="1"/>
    <xf numFmtId="0" fontId="5" fillId="0" borderId="0" xfId="0" applyFont="1"/>
    <xf numFmtId="15" fontId="5" fillId="0" borderId="0" xfId="0" applyNumberFormat="1" applyFont="1" applyAlignment="1">
      <alignment horizontal="left"/>
    </xf>
    <xf numFmtId="0" fontId="5" fillId="0" borderId="0" xfId="0" applyFont="1" applyAlignment="1">
      <alignment horizontal="left"/>
    </xf>
    <xf numFmtId="164" fontId="9" fillId="0" borderId="0" xfId="1" applyNumberFormat="1" applyFont="1" applyAlignment="1"/>
    <xf numFmtId="4" fontId="9" fillId="0" borderId="0" xfId="0" applyNumberFormat="1" applyFont="1" applyAlignment="1"/>
    <xf numFmtId="164" fontId="11" fillId="0" borderId="0" xfId="1" applyNumberFormat="1" applyFont="1" applyAlignment="1"/>
    <xf numFmtId="164" fontId="9" fillId="0" borderId="0" xfId="1" applyNumberFormat="1" applyFont="1" applyFill="1" applyAlignment="1"/>
    <xf numFmtId="164" fontId="3" fillId="0" borderId="0" xfId="1" applyNumberFormat="1" applyFont="1" applyFill="1" applyAlignment="1">
      <alignment horizontal="right"/>
    </xf>
    <xf numFmtId="164" fontId="6" fillId="0" borderId="0" xfId="1" applyNumberFormat="1" applyFont="1" applyFill="1" applyAlignment="1">
      <alignment horizontal="right"/>
    </xf>
    <xf numFmtId="164" fontId="9" fillId="0" borderId="0" xfId="1" applyNumberFormat="1" applyFont="1" applyAlignment="1">
      <alignment horizontal="right"/>
    </xf>
    <xf numFmtId="164" fontId="4" fillId="0" borderId="0" xfId="1" applyNumberFormat="1" applyFont="1" applyAlignment="1"/>
    <xf numFmtId="0" fontId="4" fillId="0" borderId="0" xfId="0" applyFont="1" applyAlignment="1"/>
    <xf numFmtId="0" fontId="6" fillId="0" borderId="0" xfId="0" applyFont="1" applyFill="1" applyAlignment="1"/>
    <xf numFmtId="4" fontId="3" fillId="0" borderId="0" xfId="0" applyNumberFormat="1" applyFont="1" applyFill="1" applyAlignment="1"/>
    <xf numFmtId="0" fontId="6" fillId="3" borderId="0" xfId="0" applyFont="1" applyFill="1" applyAlignment="1">
      <alignment horizontal="center" vertical="center"/>
    </xf>
    <xf numFmtId="0" fontId="6" fillId="3" borderId="0" xfId="0" applyNumberFormat="1" applyFont="1" applyFill="1" applyAlignment="1">
      <alignment horizontal="center" vertical="center"/>
    </xf>
    <xf numFmtId="0" fontId="12" fillId="0" borderId="0" xfId="0" applyFont="1" applyFill="1" applyAlignment="1"/>
    <xf numFmtId="0" fontId="11" fillId="0" borderId="0" xfId="0" applyFont="1" applyFill="1" applyAlignment="1"/>
    <xf numFmtId="4" fontId="11" fillId="0" borderId="0" xfId="0" applyNumberFormat="1" applyFont="1" applyFill="1" applyAlignment="1">
      <alignment vertical="center"/>
    </xf>
    <xf numFmtId="0" fontId="3" fillId="0" borderId="0" xfId="0" applyFont="1" applyFill="1" applyBorder="1" applyAlignment="1"/>
    <xf numFmtId="164" fontId="9" fillId="0" borderId="0" xfId="1" applyNumberFormat="1" applyFont="1" applyBorder="1" applyAlignment="1"/>
    <xf numFmtId="164" fontId="4" fillId="0" borderId="0" xfId="1" applyNumberFormat="1" applyFont="1" applyFill="1" applyBorder="1" applyAlignment="1">
      <alignment horizontal="right"/>
    </xf>
    <xf numFmtId="164" fontId="3" fillId="0" borderId="0" xfId="1" applyNumberFormat="1" applyFont="1" applyFill="1" applyBorder="1" applyAlignment="1">
      <alignment horizontal="right"/>
    </xf>
    <xf numFmtId="164" fontId="4" fillId="0" borderId="0" xfId="1" applyNumberFormat="1" applyFont="1" applyBorder="1" applyAlignment="1"/>
    <xf numFmtId="164" fontId="9" fillId="0" borderId="0" xfId="1" applyNumberFormat="1" applyFont="1" applyFill="1" applyBorder="1" applyAlignment="1"/>
    <xf numFmtId="3" fontId="3" fillId="0" borderId="0" xfId="0" applyNumberFormat="1" applyFont="1" applyFill="1" applyAlignment="1">
      <alignment horizontal="right"/>
    </xf>
    <xf numFmtId="164" fontId="3" fillId="0" borderId="0" xfId="1" applyNumberFormat="1" applyFont="1" applyFill="1" applyBorder="1" applyAlignment="1"/>
    <xf numFmtId="164" fontId="3" fillId="0" borderId="0" xfId="0" applyNumberFormat="1" applyFont="1" applyFill="1" applyBorder="1" applyAlignment="1"/>
    <xf numFmtId="0" fontId="11" fillId="0" borderId="0" xfId="0" applyFont="1" applyFill="1" applyBorder="1" applyAlignment="1"/>
    <xf numFmtId="0" fontId="6" fillId="0" borderId="0" xfId="0" applyFont="1" applyFill="1" applyBorder="1" applyAlignment="1"/>
    <xf numFmtId="0" fontId="4" fillId="0" borderId="0" xfId="0" applyFont="1" applyFill="1" applyBorder="1" applyAlignment="1">
      <alignment vertical="top"/>
    </xf>
    <xf numFmtId="164" fontId="4" fillId="0" borderId="0" xfId="1" applyNumberFormat="1" applyFont="1" applyFill="1" applyBorder="1" applyAlignment="1">
      <alignment horizontal="right" vertical="top"/>
    </xf>
    <xf numFmtId="0" fontId="6" fillId="0" borderId="1" xfId="0" applyFont="1" applyBorder="1" applyAlignment="1"/>
    <xf numFmtId="0" fontId="4" fillId="2" borderId="0" xfId="0" applyFont="1" applyFill="1" applyBorder="1" applyAlignment="1">
      <alignment vertical="top"/>
    </xf>
    <xf numFmtId="10" fontId="3" fillId="0" borderId="0" xfId="2" applyNumberFormat="1" applyFont="1" applyFill="1" applyBorder="1" applyAlignment="1"/>
    <xf numFmtId="0" fontId="4" fillId="0" borderId="0" xfId="0" applyFont="1" applyBorder="1" applyAlignment="1">
      <alignment vertical="top"/>
    </xf>
    <xf numFmtId="0" fontId="3" fillId="0" borderId="0" xfId="0" applyFont="1" applyFill="1" applyBorder="1" applyAlignment="1">
      <alignment horizontal="center"/>
    </xf>
    <xf numFmtId="164" fontId="11" fillId="0" borderId="0" xfId="1" applyNumberFormat="1" applyFont="1" applyBorder="1" applyAlignment="1"/>
    <xf numFmtId="0" fontId="4" fillId="0" borderId="0" xfId="0" applyFont="1" applyFill="1" applyBorder="1" applyAlignment="1"/>
    <xf numFmtId="0" fontId="14" fillId="0" borderId="1" xfId="0" applyFont="1" applyFill="1" applyBorder="1" applyAlignment="1"/>
    <xf numFmtId="0" fontId="13" fillId="0" borderId="2" xfId="0" applyFont="1" applyFill="1" applyBorder="1" applyAlignment="1">
      <alignment horizontal="center"/>
    </xf>
    <xf numFmtId="0" fontId="6" fillId="0" borderId="0" xfId="0" applyFont="1" applyAlignment="1">
      <alignment horizontal="center"/>
    </xf>
    <xf numFmtId="0" fontId="3" fillId="0" borderId="2" xfId="0" applyFont="1" applyFill="1" applyBorder="1" applyAlignment="1">
      <alignment horizontal="center"/>
    </xf>
    <xf numFmtId="164" fontId="11" fillId="0" borderId="0" xfId="1" applyNumberFormat="1" applyFont="1" applyFill="1" applyAlignment="1"/>
    <xf numFmtId="164" fontId="11" fillId="0" borderId="0" xfId="1" applyNumberFormat="1" applyFont="1" applyFill="1" applyAlignment="1">
      <alignment vertical="center"/>
    </xf>
    <xf numFmtId="164" fontId="11" fillId="0" borderId="0" xfId="1" applyNumberFormat="1" applyFont="1" applyFill="1"/>
    <xf numFmtId="14" fontId="5" fillId="0" borderId="0" xfId="0" applyNumberFormat="1" applyFont="1" applyAlignment="1">
      <alignment horizontal="left"/>
    </xf>
    <xf numFmtId="0" fontId="3" fillId="0" borderId="0" xfId="0" applyFont="1" applyBorder="1" applyAlignment="1"/>
    <xf numFmtId="164" fontId="13" fillId="0" borderId="0" xfId="1" applyNumberFormat="1" applyFont="1" applyFill="1" applyBorder="1" applyAlignment="1"/>
    <xf numFmtId="0" fontId="6" fillId="0" borderId="1" xfId="0" applyFont="1" applyFill="1" applyBorder="1" applyAlignment="1"/>
    <xf numFmtId="164" fontId="6" fillId="0" borderId="0" xfId="1" applyNumberFormat="1" applyFont="1" applyBorder="1" applyAlignment="1"/>
    <xf numFmtId="0" fontId="6" fillId="0" borderId="0" xfId="0" applyNumberFormat="1" applyFont="1" applyBorder="1" applyAlignment="1">
      <alignment horizontal="center" vertical="center"/>
    </xf>
    <xf numFmtId="1" fontId="4" fillId="0" borderId="0" xfId="0" applyNumberFormat="1" applyFont="1" applyAlignment="1">
      <alignment vertical="center"/>
    </xf>
    <xf numFmtId="3" fontId="4" fillId="0" borderId="0" xfId="0" applyNumberFormat="1" applyFont="1" applyAlignment="1">
      <alignment vertical="center"/>
    </xf>
    <xf numFmtId="164" fontId="4" fillId="0" borderId="0" xfId="1" applyNumberFormat="1" applyFont="1" applyBorder="1" applyAlignment="1">
      <alignment vertical="center"/>
    </xf>
    <xf numFmtId="0" fontId="3" fillId="0" borderId="0" xfId="0" applyFont="1"/>
    <xf numFmtId="0" fontId="3" fillId="0" borderId="0" xfId="0" applyFont="1" applyAlignment="1"/>
    <xf numFmtId="4" fontId="4" fillId="0" borderId="0" xfId="0" applyNumberFormat="1" applyFont="1" applyAlignment="1">
      <alignment vertical="center"/>
    </xf>
    <xf numFmtId="0" fontId="4" fillId="0" borderId="0" xfId="0" applyFont="1" applyAlignment="1">
      <alignment vertical="center"/>
    </xf>
    <xf numFmtId="0" fontId="3" fillId="0" borderId="0" xfId="0" applyFont="1" applyFill="1"/>
    <xf numFmtId="164" fontId="4" fillId="0" borderId="0" xfId="1" applyNumberFormat="1" applyFont="1" applyAlignment="1">
      <alignment vertical="center"/>
    </xf>
    <xf numFmtId="0" fontId="6" fillId="0" borderId="0" xfId="0" applyFont="1"/>
    <xf numFmtId="0" fontId="6" fillId="0" borderId="0" xfId="0" applyFont="1" applyFill="1"/>
    <xf numFmtId="0" fontId="6" fillId="0" borderId="0" xfId="0" applyFont="1" applyFill="1" applyAlignment="1">
      <alignment horizontal="center"/>
    </xf>
    <xf numFmtId="164" fontId="3" fillId="0" borderId="0" xfId="1" applyNumberFormat="1" applyFont="1" applyFill="1"/>
    <xf numFmtId="0" fontId="7" fillId="0" borderId="0" xfId="0" applyFont="1" applyFill="1" applyBorder="1" applyAlignment="1"/>
    <xf numFmtId="164" fontId="11" fillId="0" borderId="0" xfId="1" applyNumberFormat="1" applyFont="1" applyBorder="1" applyAlignment="1">
      <alignment vertical="center"/>
    </xf>
    <xf numFmtId="164" fontId="3" fillId="0" borderId="0" xfId="1" applyNumberFormat="1" applyFont="1"/>
    <xf numFmtId="0" fontId="6" fillId="0" borderId="3" xfId="0" applyFont="1" applyBorder="1" applyAlignment="1"/>
    <xf numFmtId="0" fontId="6" fillId="0" borderId="3" xfId="0" applyFont="1" applyBorder="1" applyAlignment="1">
      <alignment horizontal="center"/>
    </xf>
    <xf numFmtId="0" fontId="4" fillId="2" borderId="0" xfId="0" applyFont="1" applyFill="1" applyBorder="1" applyAlignment="1"/>
    <xf numFmtId="164" fontId="4" fillId="2" borderId="0" xfId="1" applyNumberFormat="1" applyFont="1" applyFill="1" applyBorder="1" applyAlignment="1">
      <alignment horizontal="right"/>
    </xf>
    <xf numFmtId="0" fontId="4" fillId="0" borderId="0" xfId="0" applyFont="1" applyBorder="1" applyAlignment="1"/>
    <xf numFmtId="164" fontId="4" fillId="0" borderId="0" xfId="1" applyNumberFormat="1" applyFont="1" applyBorder="1" applyAlignment="1">
      <alignment horizontal="right"/>
    </xf>
    <xf numFmtId="164" fontId="3" fillId="0" borderId="1" xfId="1" applyNumberFormat="1" applyFont="1" applyBorder="1" applyAlignment="1"/>
    <xf numFmtId="164" fontId="3" fillId="2" borderId="0" xfId="1" applyNumberFormat="1" applyFont="1" applyFill="1" applyBorder="1" applyAlignment="1">
      <alignment horizontal="right"/>
    </xf>
    <xf numFmtId="164" fontId="9" fillId="2" borderId="0" xfId="1" applyNumberFormat="1" applyFont="1" applyFill="1" applyBorder="1" applyAlignment="1"/>
    <xf numFmtId="164" fontId="3" fillId="0" borderId="0" xfId="1" applyNumberFormat="1" applyFont="1" applyBorder="1" applyAlignment="1">
      <alignment horizontal="right"/>
    </xf>
    <xf numFmtId="164" fontId="11" fillId="2" borderId="0" xfId="1" applyNumberFormat="1" applyFont="1" applyFill="1" applyBorder="1" applyAlignment="1"/>
    <xf numFmtId="0" fontId="4" fillId="0" borderId="0" xfId="0" applyFont="1" applyBorder="1" applyAlignment="1">
      <alignment wrapText="1"/>
    </xf>
    <xf numFmtId="164" fontId="16" fillId="2" borderId="0" xfId="1" applyNumberFormat="1" applyFont="1" applyFill="1" applyBorder="1" applyAlignment="1">
      <alignment horizontal="right"/>
    </xf>
    <xf numFmtId="164" fontId="17" fillId="2" borderId="0" xfId="1" applyNumberFormat="1" applyFont="1" applyFill="1" applyBorder="1" applyAlignment="1"/>
    <xf numFmtId="164" fontId="16" fillId="0" borderId="0" xfId="1" applyNumberFormat="1" applyFont="1" applyBorder="1" applyAlignment="1">
      <alignment horizontal="right"/>
    </xf>
    <xf numFmtId="164" fontId="17" fillId="0" borderId="0" xfId="1" applyNumberFormat="1" applyFont="1" applyBorder="1" applyAlignment="1"/>
    <xf numFmtId="164" fontId="18" fillId="0" borderId="0" xfId="1" applyNumberFormat="1" applyFont="1" applyBorder="1" applyAlignment="1"/>
    <xf numFmtId="164" fontId="18" fillId="0" borderId="0" xfId="1" applyNumberFormat="1" applyFont="1" applyBorder="1" applyAlignment="1">
      <alignment horizontal="right"/>
    </xf>
    <xf numFmtId="164" fontId="18" fillId="0" borderId="1" xfId="1" applyNumberFormat="1" applyFont="1" applyBorder="1" applyAlignment="1"/>
    <xf numFmtId="0" fontId="0" fillId="0" borderId="0" xfId="0" applyBorder="1"/>
    <xf numFmtId="0" fontId="15" fillId="0" borderId="0" xfId="0" applyFont="1" applyBorder="1" applyAlignment="1">
      <alignment vertical="center" wrapText="1"/>
    </xf>
    <xf numFmtId="3" fontId="19" fillId="0" borderId="0" xfId="0" applyNumberFormat="1" applyFont="1" applyFill="1" applyBorder="1"/>
    <xf numFmtId="3" fontId="3" fillId="0" borderId="0" xfId="0" applyNumberFormat="1" applyFont="1" applyFill="1" applyBorder="1" applyAlignment="1"/>
    <xf numFmtId="164" fontId="20" fillId="0" borderId="0" xfId="1" applyNumberFormat="1" applyFont="1" applyFill="1" applyBorder="1" applyAlignment="1">
      <alignment vertical="center"/>
    </xf>
    <xf numFmtId="0" fontId="21" fillId="0" borderId="0" xfId="0" applyFont="1" applyFill="1" applyAlignment="1">
      <alignment horizontal="center"/>
    </xf>
    <xf numFmtId="0" fontId="23" fillId="0" borderId="0" xfId="0" applyFont="1" applyAlignment="1">
      <alignment horizontal="left" vertical="center" indent="5"/>
    </xf>
    <xf numFmtId="0" fontId="3" fillId="0" borderId="0" xfId="1" applyNumberFormat="1" applyFont="1" applyAlignment="1"/>
    <xf numFmtId="43" fontId="3" fillId="0" borderId="0" xfId="1" applyNumberFormat="1" applyFont="1" applyAlignment="1"/>
    <xf numFmtId="165" fontId="3" fillId="0" borderId="0" xfId="1" applyNumberFormat="1" applyFont="1" applyAlignment="1"/>
    <xf numFmtId="17" fontId="5" fillId="0" borderId="0" xfId="0" applyNumberFormat="1" applyFont="1" applyAlignment="1">
      <alignment horizontal="left"/>
    </xf>
    <xf numFmtId="0" fontId="25" fillId="0" borderId="0" xfId="0" applyFont="1" applyAlignment="1">
      <alignment vertical="center"/>
    </xf>
    <xf numFmtId="0" fontId="27" fillId="4" borderId="4" xfId="0" applyFont="1" applyFill="1" applyBorder="1" applyAlignment="1">
      <alignment vertical="center"/>
    </xf>
    <xf numFmtId="0" fontId="27" fillId="0" borderId="4" xfId="0" applyFont="1" applyBorder="1"/>
    <xf numFmtId="164" fontId="0" fillId="0" borderId="4" xfId="0" applyNumberFormat="1" applyBorder="1"/>
    <xf numFmtId="3" fontId="0" fillId="0" borderId="4" xfId="0" applyNumberFormat="1" applyBorder="1"/>
    <xf numFmtId="0" fontId="0" fillId="0" borderId="4" xfId="0" applyBorder="1"/>
    <xf numFmtId="3" fontId="3" fillId="0" borderId="0" xfId="1" applyNumberFormat="1" applyFont="1" applyAlignment="1"/>
    <xf numFmtId="0" fontId="27" fillId="4" borderId="4" xfId="0" applyFont="1" applyFill="1" applyBorder="1"/>
    <xf numFmtId="164" fontId="0" fillId="0" borderId="4" xfId="1" applyNumberFormat="1" applyFont="1" applyBorder="1"/>
    <xf numFmtId="164" fontId="27" fillId="0" borderId="4" xfId="1" applyNumberFormat="1" applyFont="1" applyBorder="1"/>
    <xf numFmtId="166" fontId="3" fillId="0" borderId="0" xfId="1" applyNumberFormat="1" applyFont="1" applyAlignment="1">
      <alignment horizontal="center"/>
    </xf>
    <xf numFmtId="166" fontId="3" fillId="0" borderId="0" xfId="0" applyNumberFormat="1" applyFont="1" applyAlignment="1">
      <alignment horizontal="center"/>
    </xf>
    <xf numFmtId="0" fontId="29" fillId="0" borderId="1" xfId="0" applyFont="1" applyFill="1" applyBorder="1" applyAlignment="1"/>
    <xf numFmtId="10" fontId="28" fillId="0" borderId="0" xfId="2" applyNumberFormat="1" applyFont="1" applyFill="1" applyBorder="1" applyAlignment="1"/>
    <xf numFmtId="9" fontId="3" fillId="0" borderId="0" xfId="2" applyFont="1" applyFill="1" applyBorder="1" applyAlignment="1"/>
    <xf numFmtId="167" fontId="3" fillId="0" borderId="0" xfId="2" applyNumberFormat="1" applyFont="1" applyFill="1" applyBorder="1" applyAlignment="1"/>
    <xf numFmtId="164" fontId="4" fillId="0" borderId="0" xfId="1" applyNumberFormat="1" applyFont="1" applyFill="1" applyAlignment="1">
      <alignment horizontal="right"/>
    </xf>
    <xf numFmtId="0" fontId="8" fillId="0" borderId="0" xfId="0" applyFont="1" applyFill="1" applyBorder="1" applyAlignment="1"/>
    <xf numFmtId="3" fontId="8" fillId="0" borderId="0" xfId="0" applyNumberFormat="1" applyFont="1" applyBorder="1"/>
    <xf numFmtId="167" fontId="8" fillId="0" borderId="0" xfId="2" applyNumberFormat="1" applyFont="1" applyFill="1" applyBorder="1" applyAlignment="1"/>
    <xf numFmtId="3" fontId="0" fillId="0" borderId="0" xfId="0" applyNumberFormat="1"/>
    <xf numFmtId="3" fontId="30" fillId="0" borderId="0" xfId="0" applyNumberFormat="1" applyFont="1" applyFill="1" applyBorder="1"/>
    <xf numFmtId="3" fontId="11" fillId="0" borderId="0" xfId="0" applyNumberFormat="1" applyFont="1" applyBorder="1"/>
    <xf numFmtId="3" fontId="31" fillId="0" borderId="0" xfId="0" applyNumberFormat="1" applyFont="1"/>
    <xf numFmtId="3" fontId="11" fillId="0" borderId="0" xfId="0" applyNumberFormat="1" applyFont="1" applyFill="1" applyBorder="1" applyAlignment="1"/>
    <xf numFmtId="3" fontId="31" fillId="0" borderId="0" xfId="0" applyNumberFormat="1" applyFont="1" applyBorder="1"/>
    <xf numFmtId="0" fontId="11" fillId="0" borderId="0" xfId="0" applyFont="1" applyFill="1" applyBorder="1" applyAlignment="1">
      <alignment horizontal="center"/>
    </xf>
    <xf numFmtId="164" fontId="11" fillId="0" borderId="0" xfId="1" applyNumberFormat="1" applyFont="1" applyFill="1" applyBorder="1" applyAlignment="1">
      <alignment horizontal="right" vertical="top"/>
    </xf>
    <xf numFmtId="164" fontId="11" fillId="0" borderId="0" xfId="1" applyNumberFormat="1" applyFont="1" applyFill="1" applyBorder="1" applyAlignment="1"/>
    <xf numFmtId="0" fontId="12" fillId="0" borderId="1" xfId="0" applyFont="1" applyFill="1" applyBorder="1" applyAlignment="1">
      <alignment horizontal="center"/>
    </xf>
    <xf numFmtId="10" fontId="11" fillId="0" borderId="0" xfId="2" applyNumberFormat="1" applyFont="1" applyFill="1" applyBorder="1" applyAlignment="1"/>
    <xf numFmtId="167" fontId="11" fillId="0" borderId="0" xfId="2" applyNumberFormat="1" applyFont="1" applyFill="1" applyBorder="1" applyAlignment="1"/>
    <xf numFmtId="168" fontId="11" fillId="0" borderId="0" xfId="2" applyNumberFormat="1" applyFont="1" applyFill="1" applyBorder="1" applyAlignment="1"/>
    <xf numFmtId="0" fontId="3" fillId="0" borderId="4" xfId="0" applyFont="1" applyBorder="1"/>
    <xf numFmtId="164" fontId="3" fillId="0" borderId="4" xfId="0" applyNumberFormat="1" applyFont="1" applyBorder="1"/>
    <xf numFmtId="3" fontId="3" fillId="0" borderId="4" xfId="0" applyNumberFormat="1" applyFont="1" applyBorder="1"/>
    <xf numFmtId="0" fontId="6" fillId="5" borderId="4" xfId="0" applyFont="1" applyFill="1" applyBorder="1" applyAlignment="1">
      <alignment vertical="center"/>
    </xf>
    <xf numFmtId="0" fontId="6" fillId="5" borderId="4" xfId="0" applyFont="1" applyFill="1" applyBorder="1" applyAlignment="1">
      <alignment horizontal="center" vertical="center"/>
    </xf>
    <xf numFmtId="0" fontId="6" fillId="0" borderId="4" xfId="0" applyFont="1" applyBorder="1"/>
    <xf numFmtId="164" fontId="6" fillId="0" borderId="4" xfId="0" applyNumberFormat="1" applyFont="1" applyBorder="1"/>
    <xf numFmtId="3" fontId="6" fillId="0" borderId="4" xfId="0" applyNumberFormat="1" applyFont="1" applyBorder="1"/>
    <xf numFmtId="3" fontId="0" fillId="0" borderId="4" xfId="0" applyNumberFormat="1" applyFont="1" applyFill="1" applyBorder="1"/>
    <xf numFmtId="3" fontId="8" fillId="0" borderId="4" xfId="0" applyNumberFormat="1" applyFont="1" applyFill="1" applyBorder="1"/>
    <xf numFmtId="3" fontId="30" fillId="0" borderId="4" xfId="0" applyNumberFormat="1" applyFont="1" applyFill="1" applyBorder="1"/>
    <xf numFmtId="3" fontId="11" fillId="0" borderId="4" xfId="0" applyNumberFormat="1" applyFont="1" applyFill="1" applyBorder="1"/>
    <xf numFmtId="3" fontId="8" fillId="0" borderId="0" xfId="1" applyNumberFormat="1" applyFont="1" applyAlignment="1"/>
    <xf numFmtId="164" fontId="8" fillId="0" borderId="0" xfId="1" applyNumberFormat="1" applyFont="1" applyAlignment="1"/>
    <xf numFmtId="164" fontId="27" fillId="0" borderId="4" xfId="0" applyNumberFormat="1" applyFont="1" applyBorder="1"/>
    <xf numFmtId="3" fontId="27" fillId="0" borderId="4" xfId="0" applyNumberFormat="1" applyFont="1" applyBorder="1"/>
    <xf numFmtId="3" fontId="12" fillId="0" borderId="4" xfId="0" applyNumberFormat="1" applyFont="1" applyFill="1" applyBorder="1" applyAlignment="1"/>
    <xf numFmtId="0" fontId="27" fillId="4" borderId="4" xfId="0" applyFont="1" applyFill="1" applyBorder="1" applyAlignment="1">
      <alignment horizontal="center" vertical="center"/>
    </xf>
    <xf numFmtId="164" fontId="3" fillId="0" borderId="0" xfId="0" applyNumberFormat="1" applyFont="1"/>
    <xf numFmtId="0" fontId="12" fillId="5" borderId="4" xfId="0" applyFont="1" applyFill="1" applyBorder="1" applyAlignment="1">
      <alignment horizontal="center" vertical="center"/>
    </xf>
    <xf numFmtId="0" fontId="3" fillId="0" borderId="0" xfId="0" applyFont="1" applyAlignment="1">
      <alignment horizontal="left"/>
    </xf>
    <xf numFmtId="164" fontId="6" fillId="0" borderId="0" xfId="1" applyNumberFormat="1" applyFont="1" applyFill="1"/>
    <xf numFmtId="164" fontId="0" fillId="0" borderId="0" xfId="0" applyNumberFormat="1"/>
    <xf numFmtId="3" fontId="0" fillId="0" borderId="4" xfId="0" applyNumberFormat="1" applyFont="1" applyBorder="1"/>
    <xf numFmtId="3" fontId="0" fillId="0" borderId="4" xfId="0" applyNumberFormat="1" applyFill="1" applyBorder="1"/>
    <xf numFmtId="0" fontId="27" fillId="0" borderId="0" xfId="0" applyFont="1"/>
    <xf numFmtId="3" fontId="0" fillId="0" borderId="5" xfId="0" applyNumberFormat="1" applyBorder="1"/>
    <xf numFmtId="3" fontId="0" fillId="0" borderId="0" xfId="0" applyNumberFormat="1" applyBorder="1"/>
    <xf numFmtId="10" fontId="33" fillId="0" borderId="1" xfId="2" applyNumberFormat="1" applyFont="1" applyFill="1" applyBorder="1" applyAlignment="1">
      <alignment horizontal="center"/>
    </xf>
    <xf numFmtId="10" fontId="32" fillId="0" borderId="0" xfId="2" applyNumberFormat="1" applyFont="1" applyFill="1" applyBorder="1" applyAlignment="1"/>
    <xf numFmtId="1" fontId="6" fillId="0" borderId="1" xfId="2" applyNumberFormat="1" applyFont="1" applyFill="1" applyBorder="1" applyAlignment="1">
      <alignment horizontal="center"/>
    </xf>
    <xf numFmtId="0" fontId="4" fillId="6" borderId="0" xfId="0" applyFont="1" applyFill="1" applyBorder="1" applyAlignment="1">
      <alignment vertical="top"/>
    </xf>
    <xf numFmtId="0" fontId="6" fillId="3" borderId="4" xfId="1" applyNumberFormat="1" applyFont="1" applyFill="1" applyBorder="1" applyAlignment="1">
      <alignment horizontal="center"/>
    </xf>
    <xf numFmtId="167" fontId="34" fillId="0" borderId="0" xfId="2" applyNumberFormat="1" applyFont="1" applyFill="1" applyBorder="1" applyAlignment="1">
      <alignment wrapText="1"/>
    </xf>
    <xf numFmtId="0" fontId="35" fillId="0" borderId="0" xfId="0" applyFont="1" applyFill="1" applyBorder="1" applyAlignment="1">
      <alignment horizontal="center"/>
    </xf>
    <xf numFmtId="164" fontId="35" fillId="0" borderId="0" xfId="1" applyNumberFormat="1" applyFont="1" applyFill="1" applyBorder="1" applyAlignment="1"/>
    <xf numFmtId="0" fontId="34" fillId="0" borderId="0" xfId="0" applyFont="1" applyFill="1" applyBorder="1" applyAlignment="1"/>
    <xf numFmtId="0" fontId="4" fillId="0" borderId="0" xfId="0" applyFont="1" applyFill="1" applyBorder="1" applyAlignment="1">
      <alignment wrapText="1"/>
    </xf>
    <xf numFmtId="3" fontId="0" fillId="0" borderId="0" xfId="0" applyNumberFormat="1" applyFont="1" applyBorder="1"/>
    <xf numFmtId="164" fontId="3" fillId="0" borderId="0" xfId="0" applyNumberFormat="1" applyFont="1" applyFill="1"/>
    <xf numFmtId="0" fontId="6" fillId="0" borderId="0" xfId="0" applyFont="1" applyFill="1" applyAlignment="1">
      <alignment horizontal="right"/>
    </xf>
  </cellXfs>
  <cellStyles count="11">
    <cellStyle name="Comma" xfId="1" builtinId="3"/>
    <cellStyle name="Comma 2" xfId="4"/>
    <cellStyle name="Comma 2 2" xfId="9"/>
    <cellStyle name="Comma 3" xfId="7"/>
    <cellStyle name="Normal" xfId="0" builtinId="0"/>
    <cellStyle name="Normal 2" xfId="3"/>
    <cellStyle name="Normal 2 2" xfId="8"/>
    <cellStyle name="Normal 3" xfId="6"/>
    <cellStyle name="Percent" xfId="2" builtinId="5"/>
    <cellStyle name="Percent 2" xfId="5"/>
    <cellStyle name="Percent 2 2" xfId="10"/>
  </cellStyles>
  <dxfs count="111">
    <dxf>
      <font>
        <b/>
        <i val="0"/>
        <strike val="0"/>
        <condense val="0"/>
        <extend val="0"/>
        <outline val="0"/>
        <shadow val="0"/>
        <u val="none"/>
        <vertAlign val="baseline"/>
        <sz val="10"/>
        <color theme="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font>
        <strike val="0"/>
        <outline val="0"/>
        <shadow val="0"/>
        <u val="none"/>
        <vertAlign val="baseline"/>
        <sz val="10"/>
        <color auto="1"/>
        <name val="Calibri"/>
        <scheme val="minor"/>
      </font>
      <alignment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name val="Calibri"/>
        <scheme val="minor"/>
      </font>
      <alignment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scheme val="minor"/>
      </font>
      <numFmt numFmtId="164" formatCode="_(* #,##0_);_(* \(#,##0\);_(* &quot;-&quot;??_);_(@_)"/>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textRotation="0" wrapText="0" indent="0" justifyLastLine="0" shrinkToFit="0" readingOrder="0"/>
    </dxf>
    <dxf>
      <border outline="0">
        <bottom style="thin">
          <color theme="1"/>
        </bottom>
      </border>
    </dxf>
    <dxf>
      <font>
        <b/>
        <i val="0"/>
        <strike val="0"/>
        <condense val="0"/>
        <extend val="0"/>
        <outline val="0"/>
        <shadow val="0"/>
        <u val="none"/>
        <vertAlign val="baseline"/>
        <sz val="10"/>
        <color theme="1"/>
        <name val="Calibri"/>
        <scheme val="minor"/>
      </font>
      <alignment textRotation="0" wrapText="0" indent="0" justifyLastLine="0" shrinkToFit="0" readingOrder="0"/>
    </dxf>
    <dxf>
      <font>
        <strike val="0"/>
        <outline val="0"/>
        <shadow val="0"/>
        <u val="none"/>
        <vertAlign val="baseline"/>
        <sz val="10"/>
        <color theme="3" tint="-0.249977111117893"/>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color theme="3" tint="-0.249977111117893"/>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color theme="3" tint="-0.249977111117893"/>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color rgb="FFFF0000"/>
        <name val="Calibri"/>
        <scheme val="minor"/>
      </font>
      <alignment vertical="bottom" textRotation="0" wrapText="0" indent="0" justifyLastLine="0" shrinkToFit="0" readingOrder="0"/>
    </dxf>
    <dxf>
      <font>
        <strike val="0"/>
        <outline val="0"/>
        <shadow val="0"/>
        <u val="none"/>
        <vertAlign val="baseline"/>
        <sz val="10"/>
        <name val="Calibri"/>
        <scheme val="minor"/>
      </font>
      <alignmen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b/>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scheme val="minor"/>
      </font>
      <numFmt numFmtId="164" formatCode="_(* #,##0_);_(* \(#,##0\);_(* &quot;-&quot;??_);_(@_)"/>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Calibri"/>
        <scheme val="minor"/>
      </font>
      <alignmen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s>
  <tableStyles count="0" defaultTableStyle="TableStyleMedium9" defaultPivotStyle="PivotStyleLight16"/>
  <colors>
    <mruColors>
      <color rgb="FF663300"/>
      <color rgb="FFB8D6E8"/>
      <color rgb="FFFFC000"/>
      <color rgb="FFFF99CC"/>
      <color rgb="FF0070C0"/>
      <color rgb="FF00B0F0"/>
      <color rgb="FF006600"/>
      <color rgb="FFBF9F7F"/>
      <color rgb="FFCC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63762490307895"/>
          <c:y val="8.3996218376258772E-2"/>
          <c:w val="0.88652122862739924"/>
          <c:h val="0.83175237057119222"/>
        </c:manualLayout>
      </c:layout>
      <c:lineChart>
        <c:grouping val="standard"/>
        <c:varyColors val="0"/>
        <c:ser>
          <c:idx val="0"/>
          <c:order val="0"/>
          <c:tx>
            <c:strRef>
              <c:f>'Publish To Web'!$A$16</c:f>
              <c:strCache>
                <c:ptCount val="1"/>
                <c:pt idx="0">
                  <c:v>Wind </c:v>
                </c:pt>
              </c:strCache>
            </c:strRef>
          </c:tx>
          <c:spPr>
            <a:ln w="28575" cap="rnd">
              <a:solidFill>
                <a:schemeClr val="accent1"/>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Web'!$B$16:$S$16</c:f>
              <c:numCache>
                <c:formatCode>_(* #,##0_);_(* \(#,##0\);_(* "-"??_);_(@_)</c:formatCode>
                <c:ptCount val="18"/>
                <c:pt idx="0">
                  <c:v>0</c:v>
                </c:pt>
                <c:pt idx="1">
                  <c:v>23822</c:v>
                </c:pt>
                <c:pt idx="2">
                  <c:v>163134.48000000001</c:v>
                </c:pt>
                <c:pt idx="3">
                  <c:v>320539.98700000002</c:v>
                </c:pt>
                <c:pt idx="4">
                  <c:v>346470</c:v>
                </c:pt>
                <c:pt idx="5">
                  <c:v>432667</c:v>
                </c:pt>
                <c:pt idx="6">
                  <c:v>867392</c:v>
                </c:pt>
                <c:pt idx="7">
                  <c:v>545622</c:v>
                </c:pt>
                <c:pt idx="8">
                  <c:v>1010928</c:v>
                </c:pt>
                <c:pt idx="9">
                  <c:v>587994</c:v>
                </c:pt>
                <c:pt idx="10">
                  <c:v>567280.99399999995</c:v>
                </c:pt>
                <c:pt idx="11">
                  <c:v>1017701.777</c:v>
                </c:pt>
                <c:pt idx="12">
                  <c:v>3011137.4070000001</c:v>
                </c:pt>
                <c:pt idx="13">
                  <c:v>2859414.9079999998</c:v>
                </c:pt>
                <c:pt idx="14">
                  <c:v>2219612.94</c:v>
                </c:pt>
                <c:pt idx="15">
                  <c:v>2029032</c:v>
                </c:pt>
                <c:pt idx="16">
                  <c:v>3661267</c:v>
                </c:pt>
                <c:pt idx="17">
                  <c:v>2674081</c:v>
                </c:pt>
              </c:numCache>
            </c:numRef>
          </c:val>
          <c:smooth val="0"/>
          <c:extLst>
            <c:ext xmlns:c16="http://schemas.microsoft.com/office/drawing/2014/chart" uri="{C3380CC4-5D6E-409C-BE32-E72D297353CC}">
              <c16:uniqueId val="{00000000-C571-4715-9BD7-22EE71B1DA82}"/>
            </c:ext>
          </c:extLst>
        </c:ser>
        <c:ser>
          <c:idx val="1"/>
          <c:order val="1"/>
          <c:tx>
            <c:v>Hydro</c:v>
          </c:tx>
          <c:spPr>
            <a:ln w="28575" cap="rnd">
              <a:solidFill>
                <a:schemeClr val="accent2"/>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Web'!$B$20:$S$20</c:f>
              <c:numCache>
                <c:formatCode>_(* #,##0_);_(* \(#,##0\);_(* "-"??_);_(@_)</c:formatCode>
                <c:ptCount val="18"/>
                <c:pt idx="0">
                  <c:v>67889833.989999995</c:v>
                </c:pt>
                <c:pt idx="1">
                  <c:v>45853455</c:v>
                </c:pt>
                <c:pt idx="2">
                  <c:v>56339641.008000001</c:v>
                </c:pt>
                <c:pt idx="3">
                  <c:v>53850477.776000001</c:v>
                </c:pt>
                <c:pt idx="4">
                  <c:v>54132176</c:v>
                </c:pt>
                <c:pt idx="5">
                  <c:v>55342273</c:v>
                </c:pt>
                <c:pt idx="6">
                  <c:v>59609529</c:v>
                </c:pt>
                <c:pt idx="7">
                  <c:v>59203647</c:v>
                </c:pt>
                <c:pt idx="8">
                  <c:v>58235550</c:v>
                </c:pt>
                <c:pt idx="9">
                  <c:v>57214771</c:v>
                </c:pt>
                <c:pt idx="10">
                  <c:v>53412120.715000004</c:v>
                </c:pt>
                <c:pt idx="11">
                  <c:v>66847396.575000003</c:v>
                </c:pt>
                <c:pt idx="12">
                  <c:v>62984536.362000003</c:v>
                </c:pt>
                <c:pt idx="13">
                  <c:v>58074493.126000002</c:v>
                </c:pt>
                <c:pt idx="14">
                  <c:v>59723804.568102188</c:v>
                </c:pt>
                <c:pt idx="15">
                  <c:v>55306859</c:v>
                </c:pt>
                <c:pt idx="16">
                  <c:v>55697796</c:v>
                </c:pt>
                <c:pt idx="17">
                  <c:v>63644891</c:v>
                </c:pt>
              </c:numCache>
            </c:numRef>
          </c:val>
          <c:smooth val="0"/>
          <c:extLst>
            <c:ext xmlns:c16="http://schemas.microsoft.com/office/drawing/2014/chart" uri="{C3380CC4-5D6E-409C-BE32-E72D297353CC}">
              <c16:uniqueId val="{00000000-CD61-4849-8C75-D5C2540BDB10}"/>
            </c:ext>
          </c:extLst>
        </c:ser>
        <c:ser>
          <c:idx val="2"/>
          <c:order val="2"/>
          <c:tx>
            <c:v>Coal</c:v>
          </c:tx>
          <c:spPr>
            <a:ln w="28575" cap="rnd">
              <a:solidFill>
                <a:schemeClr val="accent3"/>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Web'!$B$19:$S$19</c:f>
              <c:numCache>
                <c:formatCode>_(* #,##0_);_(* \(#,##0\);_(* "-"??_);_(@_)</c:formatCode>
                <c:ptCount val="18"/>
                <c:pt idx="0">
                  <c:v>16243438.27</c:v>
                </c:pt>
                <c:pt idx="1">
                  <c:v>13247976</c:v>
                </c:pt>
                <c:pt idx="2">
                  <c:v>10076411.603</c:v>
                </c:pt>
                <c:pt idx="3">
                  <c:v>14336264.477</c:v>
                </c:pt>
                <c:pt idx="4">
                  <c:v>14459001</c:v>
                </c:pt>
                <c:pt idx="5">
                  <c:v>14860017</c:v>
                </c:pt>
                <c:pt idx="6">
                  <c:v>14245188</c:v>
                </c:pt>
                <c:pt idx="7">
                  <c:v>14866637</c:v>
                </c:pt>
                <c:pt idx="8">
                  <c:v>15034912</c:v>
                </c:pt>
                <c:pt idx="9">
                  <c:v>14672973</c:v>
                </c:pt>
                <c:pt idx="10">
                  <c:v>15955167.881999999</c:v>
                </c:pt>
                <c:pt idx="11">
                  <c:v>12900636.259</c:v>
                </c:pt>
                <c:pt idx="12">
                  <c:v>12149258.443</c:v>
                </c:pt>
                <c:pt idx="13">
                  <c:v>13519851.679</c:v>
                </c:pt>
                <c:pt idx="14">
                  <c:v>14026539.562654842</c:v>
                </c:pt>
                <c:pt idx="15">
                  <c:v>14388993</c:v>
                </c:pt>
                <c:pt idx="16">
                  <c:v>12799782</c:v>
                </c:pt>
                <c:pt idx="17">
                  <c:v>12593438</c:v>
                </c:pt>
              </c:numCache>
            </c:numRef>
          </c:val>
          <c:smooth val="0"/>
          <c:extLst>
            <c:ext xmlns:c16="http://schemas.microsoft.com/office/drawing/2014/chart" uri="{C3380CC4-5D6E-409C-BE32-E72D297353CC}">
              <c16:uniqueId val="{00000001-CD61-4849-8C75-D5C2540BDB10}"/>
            </c:ext>
          </c:extLst>
        </c:ser>
        <c:ser>
          <c:idx val="3"/>
          <c:order val="3"/>
          <c:tx>
            <c:v>Natural gas</c:v>
          </c:tx>
          <c:spPr>
            <a:ln w="28575" cap="rnd">
              <a:solidFill>
                <a:schemeClr val="accent4"/>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Web'!$B$18:$S$18</c:f>
              <c:numCache>
                <c:formatCode>_(* #,##0_);_(* \(#,##0\);_(* "-"??_);_(@_)</c:formatCode>
                <c:ptCount val="18"/>
                <c:pt idx="0">
                  <c:v>10771994.35</c:v>
                </c:pt>
                <c:pt idx="1">
                  <c:v>11863293</c:v>
                </c:pt>
                <c:pt idx="2">
                  <c:v>6606078.6979999999</c:v>
                </c:pt>
                <c:pt idx="3">
                  <c:v>7961221.0470000003</c:v>
                </c:pt>
                <c:pt idx="4">
                  <c:v>7379355.7939999998</c:v>
                </c:pt>
                <c:pt idx="5">
                  <c:v>7986135</c:v>
                </c:pt>
                <c:pt idx="6">
                  <c:v>7319961.1199999992</c:v>
                </c:pt>
                <c:pt idx="7">
                  <c:v>8459743.8580000009</c:v>
                </c:pt>
                <c:pt idx="8">
                  <c:v>9021053.5899999999</c:v>
                </c:pt>
                <c:pt idx="9">
                  <c:v>11846699.790000001</c:v>
                </c:pt>
                <c:pt idx="10">
                  <c:v>12207985.115</c:v>
                </c:pt>
                <c:pt idx="11">
                  <c:v>7003277.7319999998</c:v>
                </c:pt>
                <c:pt idx="12">
                  <c:v>7439486.4199999999</c:v>
                </c:pt>
                <c:pt idx="13">
                  <c:v>11949790.454</c:v>
                </c:pt>
                <c:pt idx="14">
                  <c:v>10442483.584728148</c:v>
                </c:pt>
                <c:pt idx="15">
                  <c:v>11807835</c:v>
                </c:pt>
                <c:pt idx="16">
                  <c:v>9937111</c:v>
                </c:pt>
                <c:pt idx="17">
                  <c:v>10181880</c:v>
                </c:pt>
              </c:numCache>
            </c:numRef>
          </c:val>
          <c:smooth val="0"/>
          <c:extLst>
            <c:ext xmlns:c16="http://schemas.microsoft.com/office/drawing/2014/chart" uri="{C3380CC4-5D6E-409C-BE32-E72D297353CC}">
              <c16:uniqueId val="{00000002-CD61-4849-8C75-D5C2540BDB10}"/>
            </c:ext>
          </c:extLst>
        </c:ser>
        <c:ser>
          <c:idx val="4"/>
          <c:order val="4"/>
          <c:tx>
            <c:v>Nuclear</c:v>
          </c:tx>
          <c:spPr>
            <a:ln w="28575" cap="rnd">
              <a:solidFill>
                <a:schemeClr val="accent5"/>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Web'!$B$17:$S$17</c:f>
              <c:numCache>
                <c:formatCode>_(* #,##0_);_(* \(#,##0\);_(* "-"??_);_(@_)</c:formatCode>
                <c:ptCount val="18"/>
                <c:pt idx="0">
                  <c:v>4285939.1500000004</c:v>
                </c:pt>
                <c:pt idx="1">
                  <c:v>3975371</c:v>
                </c:pt>
                <c:pt idx="2">
                  <c:v>3858715.5279999999</c:v>
                </c:pt>
                <c:pt idx="3">
                  <c:v>3726175.2439999999</c:v>
                </c:pt>
                <c:pt idx="4">
                  <c:v>4591072</c:v>
                </c:pt>
                <c:pt idx="5">
                  <c:v>4403537</c:v>
                </c:pt>
                <c:pt idx="6">
                  <c:v>4513216</c:v>
                </c:pt>
                <c:pt idx="7">
                  <c:v>4326265</c:v>
                </c:pt>
                <c:pt idx="8">
                  <c:v>5083665</c:v>
                </c:pt>
                <c:pt idx="9">
                  <c:v>3653541</c:v>
                </c:pt>
                <c:pt idx="10">
                  <c:v>5430617.4440000001</c:v>
                </c:pt>
                <c:pt idx="11">
                  <c:v>2390244.5189999999</c:v>
                </c:pt>
                <c:pt idx="12">
                  <c:v>4239397.852</c:v>
                </c:pt>
                <c:pt idx="13">
                  <c:v>4247504.0990000004</c:v>
                </c:pt>
                <c:pt idx="14">
                  <c:v>4617390.9954746496</c:v>
                </c:pt>
                <c:pt idx="15">
                  <c:v>4021955</c:v>
                </c:pt>
                <c:pt idx="16">
                  <c:v>4308647</c:v>
                </c:pt>
                <c:pt idx="17">
                  <c:v>3941745</c:v>
                </c:pt>
              </c:numCache>
            </c:numRef>
          </c:val>
          <c:smooth val="0"/>
          <c:extLst>
            <c:ext xmlns:c16="http://schemas.microsoft.com/office/drawing/2014/chart" uri="{C3380CC4-5D6E-409C-BE32-E72D297353CC}">
              <c16:uniqueId val="{00000003-CD61-4849-8C75-D5C2540BDB10}"/>
            </c:ext>
          </c:extLst>
        </c:ser>
        <c:dLbls>
          <c:showLegendKey val="0"/>
          <c:showVal val="0"/>
          <c:showCatName val="0"/>
          <c:showSerName val="0"/>
          <c:showPercent val="0"/>
          <c:showBubbleSize val="0"/>
        </c:dLbls>
        <c:smooth val="0"/>
        <c:axId val="2049174015"/>
        <c:axId val="2049175263"/>
      </c:lineChart>
      <c:catAx>
        <c:axId val="204917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175263"/>
        <c:crosses val="autoZero"/>
        <c:auto val="1"/>
        <c:lblAlgn val="ctr"/>
        <c:lblOffset val="100"/>
        <c:noMultiLvlLbl val="0"/>
      </c:catAx>
      <c:valAx>
        <c:axId val="204917526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174015"/>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41226842786766E-2"/>
          <c:y val="1.1514791434583489E-2"/>
          <c:w val="0.89492490472403241"/>
          <c:h val="0.92374056195073651"/>
        </c:manualLayout>
      </c:layout>
      <c:areaChart>
        <c:grouping val="stacked"/>
        <c:varyColors val="0"/>
        <c:ser>
          <c:idx val="0"/>
          <c:order val="0"/>
          <c:spPr>
            <a:solidFill>
              <a:schemeClr val="accent1"/>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0-317B-44B5-912D-A7D780748115}"/>
            </c:ext>
          </c:extLst>
        </c:ser>
        <c:ser>
          <c:idx val="1"/>
          <c:order val="1"/>
          <c:spPr>
            <a:solidFill>
              <a:schemeClr val="accent2"/>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1-317B-44B5-912D-A7D780748115}"/>
            </c:ext>
          </c:extLst>
        </c:ser>
        <c:ser>
          <c:idx val="2"/>
          <c:order val="2"/>
          <c:spPr>
            <a:solidFill>
              <a:schemeClr val="accent3"/>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2-317B-44B5-912D-A7D780748115}"/>
            </c:ext>
          </c:extLst>
        </c:ser>
        <c:ser>
          <c:idx val="3"/>
          <c:order val="3"/>
          <c:spPr>
            <a:solidFill>
              <a:schemeClr val="accent4"/>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3-317B-44B5-912D-A7D780748115}"/>
            </c:ext>
          </c:extLst>
        </c:ser>
        <c:ser>
          <c:idx val="4"/>
          <c:order val="4"/>
          <c:spPr>
            <a:solidFill>
              <a:schemeClr val="accent6">
                <a:lumMod val="60000"/>
                <a:lumOff val="40000"/>
              </a:schemeClr>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4-317B-44B5-912D-A7D780748115}"/>
            </c:ext>
          </c:extLst>
        </c:ser>
        <c:ser>
          <c:idx val="5"/>
          <c:order val="5"/>
          <c:spPr>
            <a:solidFill>
              <a:schemeClr val="accent5">
                <a:lumMod val="40000"/>
                <a:lumOff val="60000"/>
              </a:schemeClr>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5-317B-44B5-912D-A7D780748115}"/>
            </c:ext>
          </c:extLst>
        </c:ser>
        <c:ser>
          <c:idx val="6"/>
          <c:order val="6"/>
          <c:spPr>
            <a:solidFill>
              <a:srgbClr val="FFFF00"/>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6-317B-44B5-912D-A7D780748115}"/>
            </c:ext>
          </c:extLst>
        </c:ser>
        <c:ser>
          <c:idx val="7"/>
          <c:order val="7"/>
          <c:spPr>
            <a:solidFill>
              <a:schemeClr val="bg1">
                <a:lumMod val="75000"/>
              </a:schemeClr>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7-317B-44B5-912D-A7D780748115}"/>
            </c:ext>
          </c:extLst>
        </c:ser>
        <c:dLbls>
          <c:showLegendKey val="0"/>
          <c:showVal val="1"/>
          <c:showCatName val="0"/>
          <c:showSerName val="0"/>
          <c:showPercent val="0"/>
          <c:showBubbleSize val="0"/>
        </c:dLbls>
        <c:dropLines/>
        <c:axId val="50686208"/>
        <c:axId val="50696192"/>
      </c:areaChart>
      <c:catAx>
        <c:axId val="50686208"/>
        <c:scaling>
          <c:orientation val="minMax"/>
        </c:scaling>
        <c:delete val="0"/>
        <c:axPos val="b"/>
        <c:majorTickMark val="none"/>
        <c:minorTickMark val="none"/>
        <c:tickLblPos val="nextTo"/>
        <c:txPr>
          <a:bodyPr/>
          <a:lstStyle/>
          <a:p>
            <a:pPr>
              <a:defRPr sz="1600"/>
            </a:pPr>
            <a:endParaRPr lang="en-US"/>
          </a:p>
        </c:txPr>
        <c:crossAx val="50696192"/>
        <c:crosses val="autoZero"/>
        <c:auto val="1"/>
        <c:lblAlgn val="ctr"/>
        <c:lblOffset val="100"/>
        <c:noMultiLvlLbl val="0"/>
      </c:catAx>
      <c:valAx>
        <c:axId val="50696192"/>
        <c:scaling>
          <c:orientation val="minMax"/>
        </c:scaling>
        <c:delete val="0"/>
        <c:axPos val="l"/>
        <c:title>
          <c:tx>
            <c:rich>
              <a:bodyPr rot="-5400000" vert="horz"/>
              <a:lstStyle/>
              <a:p>
                <a:pPr>
                  <a:defRPr/>
                </a:pPr>
                <a:r>
                  <a:rPr lang="en-US" sz="1600"/>
                  <a:t>Megawatt</a:t>
                </a:r>
                <a:r>
                  <a:rPr lang="en-US" sz="1600" baseline="0"/>
                  <a:t> hours</a:t>
                </a:r>
                <a:endParaRPr lang="en-US"/>
              </a:p>
            </c:rich>
          </c:tx>
          <c:overlay val="0"/>
        </c:title>
        <c:numFmt formatCode="General" sourceLinked="1"/>
        <c:majorTickMark val="none"/>
        <c:minorTickMark val="none"/>
        <c:tickLblPos val="nextTo"/>
        <c:txPr>
          <a:bodyPr/>
          <a:lstStyle/>
          <a:p>
            <a:pPr>
              <a:defRPr sz="1200"/>
            </a:pPr>
            <a:endParaRPr lang="en-US"/>
          </a:p>
        </c:txPr>
        <c:crossAx val="50686208"/>
        <c:crosses val="autoZero"/>
        <c:crossBetween val="midCat"/>
      </c:valAx>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spPr>
            <a:solidFill>
              <a:srgbClr val="BF9F7F"/>
            </a:solidFill>
            <a:ln w="38100"/>
          </c:spPr>
          <c:dLbls>
            <c:dLbl>
              <c:idx val="0"/>
              <c:layout>
                <c:manualLayout>
                  <c:x val="-4.4341114919957389E-2"/>
                  <c:y val="-2.835162540618841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1-29FC-48F5-8471-D38C7747B7C1}"/>
            </c:ext>
          </c:extLst>
        </c:ser>
        <c:ser>
          <c:idx val="1"/>
          <c:order val="1"/>
          <c:spPr>
            <a:solidFill>
              <a:srgbClr val="FF99CC"/>
            </a:solidFill>
            <a:ln w="38100"/>
          </c:spPr>
          <c:dLbls>
            <c:dLbl>
              <c:idx val="0"/>
              <c:layout>
                <c:manualLayout>
                  <c:x val="0.20927442072157157"/>
                  <c:y val="-2.83515557190668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3-29FC-48F5-8471-D38C7747B7C1}"/>
            </c:ext>
          </c:extLst>
        </c:ser>
        <c:ser>
          <c:idx val="2"/>
          <c:order val="2"/>
          <c:spPr>
            <a:solidFill>
              <a:schemeClr val="tx2">
                <a:lumMod val="20000"/>
                <a:lumOff val="80000"/>
              </a:schemeClr>
            </a:solidFill>
            <a:ln w="38100"/>
          </c:spPr>
          <c:dLbls>
            <c:dLbl>
              <c:idx val="0"/>
              <c:layout>
                <c:manualLayout>
                  <c:x val="0.36508457337558836"/>
                  <c:y val="-2.268124457525351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5-29FC-48F5-8471-D38C7747B7C1}"/>
            </c:ext>
          </c:extLst>
        </c:ser>
        <c:ser>
          <c:idx val="3"/>
          <c:order val="3"/>
          <c:spPr>
            <a:solidFill>
              <a:schemeClr val="accent3">
                <a:lumMod val="50000"/>
              </a:schemeClr>
            </a:solidFill>
            <a:ln w="38100"/>
          </c:spPr>
          <c:dLbls>
            <c:dLbl>
              <c:idx val="0"/>
              <c:layout>
                <c:manualLayout>
                  <c:x val="-0.35422267320957218"/>
                  <c:y val="-0.11006913926387235"/>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7-29FC-48F5-8471-D38C7747B7C1}"/>
            </c:ext>
          </c:extLst>
        </c:ser>
        <c:dLbls>
          <c:showLegendKey val="0"/>
          <c:showVal val="1"/>
          <c:showCatName val="0"/>
          <c:showSerName val="0"/>
          <c:showPercent val="0"/>
          <c:showBubbleSize val="0"/>
        </c:dLbls>
        <c:dropLines/>
        <c:axId val="50716672"/>
        <c:axId val="50718208"/>
      </c:areaChart>
      <c:catAx>
        <c:axId val="50716672"/>
        <c:scaling>
          <c:orientation val="minMax"/>
        </c:scaling>
        <c:delete val="0"/>
        <c:axPos val="b"/>
        <c:majorTickMark val="out"/>
        <c:minorTickMark val="none"/>
        <c:tickLblPos val="nextTo"/>
        <c:txPr>
          <a:bodyPr/>
          <a:lstStyle/>
          <a:p>
            <a:pPr>
              <a:defRPr sz="1200"/>
            </a:pPr>
            <a:endParaRPr lang="en-US"/>
          </a:p>
        </c:txPr>
        <c:crossAx val="50718208"/>
        <c:crosses val="autoZero"/>
        <c:auto val="1"/>
        <c:lblAlgn val="ctr"/>
        <c:lblOffset val="100"/>
        <c:noMultiLvlLbl val="0"/>
      </c:catAx>
      <c:valAx>
        <c:axId val="50718208"/>
        <c:scaling>
          <c:orientation val="minMax"/>
        </c:scaling>
        <c:delete val="0"/>
        <c:axPos val="l"/>
        <c:title>
          <c:tx>
            <c:rich>
              <a:bodyPr/>
              <a:lstStyle/>
              <a:p>
                <a:pPr>
                  <a:defRPr sz="1600"/>
                </a:pPr>
                <a:r>
                  <a:rPr lang="en-US" sz="1600"/>
                  <a:t>Megawatt hours</a:t>
                </a:r>
              </a:p>
            </c:rich>
          </c:tx>
          <c:overlay val="0"/>
        </c:title>
        <c:numFmt formatCode="General" sourceLinked="1"/>
        <c:majorTickMark val="out"/>
        <c:minorTickMark val="none"/>
        <c:tickLblPos val="nextTo"/>
        <c:crossAx val="50716672"/>
        <c:crosses val="autoZero"/>
        <c:crossBetween val="midCat"/>
      </c:valAx>
      <c:spPr>
        <a:noFill/>
      </c:spPr>
    </c:plotArea>
    <c:plotVisOnly val="1"/>
    <c:dispBlanksAs val="zero"/>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4108950652783"/>
          <c:y val="4.501681895557158E-2"/>
          <c:w val="0.87496927809748593"/>
          <c:h val="0.89892601266490135"/>
        </c:manualLayout>
      </c:layout>
      <c:barChart>
        <c:barDir val="col"/>
        <c:grouping val="stacked"/>
        <c:varyColors val="0"/>
        <c:ser>
          <c:idx val="1"/>
          <c:order val="0"/>
          <c:tx>
            <c:strRef>
              <c:f>'State Agg Fuel Mix 2000-2018'!$A$29</c:f>
              <c:strCache>
                <c:ptCount val="1"/>
                <c:pt idx="0">
                  <c:v>Hydropower</c:v>
                </c:pt>
              </c:strCache>
            </c:strRef>
          </c:tx>
          <c:spPr>
            <a:solidFill>
              <a:schemeClr val="tx2">
                <a:lumMod val="60000"/>
                <a:lumOff val="40000"/>
              </a:schemeClr>
            </a:solidFill>
            <a:ln>
              <a:noFill/>
            </a:ln>
          </c:spPr>
          <c:invertIfNegative val="0"/>
          <c:cat>
            <c:strRef>
              <c:f>'State Agg Fuel Mix 2000-2018'!$C$28:$T$28</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'State Agg Fuel Mix 2000-2018'!$C$29:$T$29</c:f>
              <c:numCache>
                <c:formatCode>_(* #,##0_);_(* \(#,##0\);_(* "-"??_);_(@_)</c:formatCode>
                <c:ptCount val="18"/>
                <c:pt idx="0">
                  <c:v>45853455</c:v>
                </c:pt>
                <c:pt idx="1">
                  <c:v>56339641.008000001</c:v>
                </c:pt>
                <c:pt idx="2">
                  <c:v>53850477.776000001</c:v>
                </c:pt>
                <c:pt idx="3">
                  <c:v>54132176</c:v>
                </c:pt>
                <c:pt idx="4">
                  <c:v>55342273</c:v>
                </c:pt>
                <c:pt idx="5">
                  <c:v>59609529</c:v>
                </c:pt>
                <c:pt idx="6">
                  <c:v>59203647</c:v>
                </c:pt>
                <c:pt idx="7">
                  <c:v>58235550</c:v>
                </c:pt>
                <c:pt idx="8">
                  <c:v>57214771</c:v>
                </c:pt>
                <c:pt idx="9">
                  <c:v>53412120.715000004</c:v>
                </c:pt>
                <c:pt idx="10">
                  <c:v>66847396.575000003</c:v>
                </c:pt>
                <c:pt idx="11">
                  <c:v>62984536.362000003</c:v>
                </c:pt>
                <c:pt idx="12">
                  <c:v>58074493.126000002</c:v>
                </c:pt>
                <c:pt idx="13">
                  <c:v>59723804.568102188</c:v>
                </c:pt>
                <c:pt idx="14">
                  <c:v>55306859</c:v>
                </c:pt>
                <c:pt idx="15">
                  <c:v>55697796</c:v>
                </c:pt>
                <c:pt idx="16">
                  <c:v>63644891</c:v>
                </c:pt>
                <c:pt idx="17">
                  <c:v>55340207</c:v>
                </c:pt>
              </c:numCache>
            </c:numRef>
          </c:val>
          <c:extLst>
            <c:ext xmlns:c16="http://schemas.microsoft.com/office/drawing/2014/chart" uri="{C3380CC4-5D6E-409C-BE32-E72D297353CC}">
              <c16:uniqueId val="{00000001-4CF9-4082-8C79-88E63C394D96}"/>
            </c:ext>
          </c:extLst>
        </c:ser>
        <c:ser>
          <c:idx val="0"/>
          <c:order val="1"/>
          <c:tx>
            <c:strRef>
              <c:f>'State Agg Fuel Mix 2000-2018'!$A$35</c:f>
              <c:strCache>
                <c:ptCount val="1"/>
                <c:pt idx="0">
                  <c:v>Unspecified</c:v>
                </c:pt>
              </c:strCache>
            </c:strRef>
          </c:tx>
          <c:spPr>
            <a:solidFill>
              <a:schemeClr val="accent6">
                <a:lumMod val="50000"/>
              </a:schemeClr>
            </a:solidFill>
          </c:spPr>
          <c:invertIfNegative val="0"/>
          <c:dPt>
            <c:idx val="17"/>
            <c:invertIfNegative val="0"/>
            <c:bubble3D val="0"/>
            <c:extLst>
              <c:ext xmlns:c16="http://schemas.microsoft.com/office/drawing/2014/chart" uri="{C3380CC4-5D6E-409C-BE32-E72D297353CC}">
                <c16:uniqueId val="{00000000-53FB-40B0-810D-806BF73825FF}"/>
              </c:ext>
            </c:extLst>
          </c:dPt>
          <c:cat>
            <c:strRef>
              <c:f>'State Agg Fuel Mix 2000-2018'!$C$28:$T$28</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'State Agg Fuel Mix 2000-2018'!$C$35:$T$35</c:f>
              <c:numCache>
                <c:formatCode>_(* #,##0_);_(* \(#,##0\);_(* "-"??_);_(@_)</c:formatCode>
                <c:ptCount val="18"/>
                <c:pt idx="17">
                  <c:v>12095395</c:v>
                </c:pt>
              </c:numCache>
            </c:numRef>
          </c:val>
          <c:extLst>
            <c:ext xmlns:c16="http://schemas.microsoft.com/office/drawing/2014/chart" uri="{C3380CC4-5D6E-409C-BE32-E72D297353CC}">
              <c16:uniqueId val="{00000000-94BD-43DA-9325-61348BBE94C4}"/>
            </c:ext>
          </c:extLst>
        </c:ser>
        <c:ser>
          <c:idx val="3"/>
          <c:order val="2"/>
          <c:tx>
            <c:strRef>
              <c:f>'State Agg Fuel Mix 2000-2018'!$A$30</c:f>
              <c:strCache>
                <c:ptCount val="1"/>
                <c:pt idx="0">
                  <c:v>Coal </c:v>
                </c:pt>
              </c:strCache>
            </c:strRef>
          </c:tx>
          <c:spPr>
            <a:solidFill>
              <a:schemeClr val="tx1">
                <a:lumMod val="75000"/>
                <a:lumOff val="25000"/>
              </a:schemeClr>
            </a:solidFill>
            <a:ln>
              <a:noFill/>
            </a:ln>
          </c:spPr>
          <c:invertIfNegative val="0"/>
          <c:cat>
            <c:strRef>
              <c:f>'State Agg Fuel Mix 2000-2018'!$C$28:$T$28</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'State Agg Fuel Mix 2000-2018'!$C$30:$T$30</c:f>
              <c:numCache>
                <c:formatCode>_(* #,##0_);_(* \(#,##0\);_(* "-"??_);_(@_)</c:formatCode>
                <c:ptCount val="18"/>
                <c:pt idx="0">
                  <c:v>13247976</c:v>
                </c:pt>
                <c:pt idx="1">
                  <c:v>10076411.603</c:v>
                </c:pt>
                <c:pt idx="2">
                  <c:v>14336264.477</c:v>
                </c:pt>
                <c:pt idx="3">
                  <c:v>14459001</c:v>
                </c:pt>
                <c:pt idx="4">
                  <c:v>14860017</c:v>
                </c:pt>
                <c:pt idx="5">
                  <c:v>14245188</c:v>
                </c:pt>
                <c:pt idx="6">
                  <c:v>14866637</c:v>
                </c:pt>
                <c:pt idx="7">
                  <c:v>15034912</c:v>
                </c:pt>
                <c:pt idx="8">
                  <c:v>14672973</c:v>
                </c:pt>
                <c:pt idx="9">
                  <c:v>15955167.881999999</c:v>
                </c:pt>
                <c:pt idx="10">
                  <c:v>12900636.259</c:v>
                </c:pt>
                <c:pt idx="11">
                  <c:v>12149258.443</c:v>
                </c:pt>
                <c:pt idx="12">
                  <c:v>13519851.679</c:v>
                </c:pt>
                <c:pt idx="13">
                  <c:v>14026539.562654842</c:v>
                </c:pt>
                <c:pt idx="14">
                  <c:v>14388993</c:v>
                </c:pt>
                <c:pt idx="15">
                  <c:v>12799782</c:v>
                </c:pt>
                <c:pt idx="16">
                  <c:v>12593438</c:v>
                </c:pt>
                <c:pt idx="17">
                  <c:v>9556048</c:v>
                </c:pt>
              </c:numCache>
            </c:numRef>
          </c:val>
          <c:extLst>
            <c:ext xmlns:c16="http://schemas.microsoft.com/office/drawing/2014/chart" uri="{C3380CC4-5D6E-409C-BE32-E72D297353CC}">
              <c16:uniqueId val="{00000002-4CF9-4082-8C79-88E63C394D96}"/>
            </c:ext>
          </c:extLst>
        </c:ser>
        <c:ser>
          <c:idx val="4"/>
          <c:order val="3"/>
          <c:tx>
            <c:strRef>
              <c:f>'State Agg Fuel Mix 2000-2018'!$A$31</c:f>
              <c:strCache>
                <c:ptCount val="1"/>
                <c:pt idx="0">
                  <c:v>Natural Gas and Cogeneration</c:v>
                </c:pt>
              </c:strCache>
            </c:strRef>
          </c:tx>
          <c:spPr>
            <a:solidFill>
              <a:schemeClr val="bg1">
                <a:lumMod val="75000"/>
              </a:schemeClr>
            </a:solidFill>
            <a:ln>
              <a:noFill/>
            </a:ln>
          </c:spPr>
          <c:invertIfNegative val="0"/>
          <c:cat>
            <c:strRef>
              <c:f>'State Agg Fuel Mix 2000-2018'!$C$28:$T$28</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'State Agg Fuel Mix 2000-2018'!$C$31:$T$31</c:f>
              <c:numCache>
                <c:formatCode>_(* #,##0_);_(* \(#,##0\);_(* "-"??_);_(@_)</c:formatCode>
                <c:ptCount val="18"/>
                <c:pt idx="0">
                  <c:v>11863293</c:v>
                </c:pt>
                <c:pt idx="1">
                  <c:v>6606078.6979999999</c:v>
                </c:pt>
                <c:pt idx="2">
                  <c:v>7961221.0470000003</c:v>
                </c:pt>
                <c:pt idx="3">
                  <c:v>7379355.7939999998</c:v>
                </c:pt>
                <c:pt idx="4">
                  <c:v>7986135</c:v>
                </c:pt>
                <c:pt idx="5">
                  <c:v>7319961.1199999992</c:v>
                </c:pt>
                <c:pt idx="6">
                  <c:v>8459743.8580000009</c:v>
                </c:pt>
                <c:pt idx="7">
                  <c:v>9021053.5899999999</c:v>
                </c:pt>
                <c:pt idx="8">
                  <c:v>11846699.790000001</c:v>
                </c:pt>
                <c:pt idx="9">
                  <c:v>12207985.115</c:v>
                </c:pt>
                <c:pt idx="10">
                  <c:v>7003277.7319999998</c:v>
                </c:pt>
                <c:pt idx="11">
                  <c:v>7439486.4199999999</c:v>
                </c:pt>
                <c:pt idx="12">
                  <c:v>11949790.454</c:v>
                </c:pt>
                <c:pt idx="13">
                  <c:v>10442483.584728148</c:v>
                </c:pt>
                <c:pt idx="14">
                  <c:v>11807835</c:v>
                </c:pt>
                <c:pt idx="15">
                  <c:v>9937111</c:v>
                </c:pt>
                <c:pt idx="16">
                  <c:v>10181880</c:v>
                </c:pt>
                <c:pt idx="17">
                  <c:v>6861147</c:v>
                </c:pt>
              </c:numCache>
            </c:numRef>
          </c:val>
          <c:extLst>
            <c:ext xmlns:c16="http://schemas.microsoft.com/office/drawing/2014/chart" uri="{C3380CC4-5D6E-409C-BE32-E72D297353CC}">
              <c16:uniqueId val="{00000003-4CF9-4082-8C79-88E63C394D96}"/>
            </c:ext>
          </c:extLst>
        </c:ser>
        <c:ser>
          <c:idx val="5"/>
          <c:order val="4"/>
          <c:tx>
            <c:strRef>
              <c:f>'State Agg Fuel Mix 2000-2018'!$A$32</c:f>
              <c:strCache>
                <c:ptCount val="1"/>
                <c:pt idx="0">
                  <c:v>Nuclear </c:v>
                </c:pt>
              </c:strCache>
            </c:strRef>
          </c:tx>
          <c:spPr>
            <a:solidFill>
              <a:schemeClr val="accent6">
                <a:lumMod val="75000"/>
              </a:schemeClr>
            </a:solidFill>
            <a:ln>
              <a:noFill/>
            </a:ln>
          </c:spPr>
          <c:invertIfNegative val="0"/>
          <c:cat>
            <c:strRef>
              <c:f>'State Agg Fuel Mix 2000-2018'!$C$28:$T$28</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'State Agg Fuel Mix 2000-2018'!$C$32:$T$32</c:f>
              <c:numCache>
                <c:formatCode>_(* #,##0_);_(* \(#,##0\);_(* "-"??_);_(@_)</c:formatCode>
                <c:ptCount val="18"/>
                <c:pt idx="0">
                  <c:v>3975371</c:v>
                </c:pt>
                <c:pt idx="1">
                  <c:v>3858715.5279999999</c:v>
                </c:pt>
                <c:pt idx="2">
                  <c:v>3726175.2439999999</c:v>
                </c:pt>
                <c:pt idx="3">
                  <c:v>4591072</c:v>
                </c:pt>
                <c:pt idx="4">
                  <c:v>4403537</c:v>
                </c:pt>
                <c:pt idx="5">
                  <c:v>4513216</c:v>
                </c:pt>
                <c:pt idx="6">
                  <c:v>4326265</c:v>
                </c:pt>
                <c:pt idx="7">
                  <c:v>5083665</c:v>
                </c:pt>
                <c:pt idx="8">
                  <c:v>3653541</c:v>
                </c:pt>
                <c:pt idx="9">
                  <c:v>5430617.4440000001</c:v>
                </c:pt>
                <c:pt idx="10">
                  <c:v>2390244.5189999999</c:v>
                </c:pt>
                <c:pt idx="11">
                  <c:v>4239397.852</c:v>
                </c:pt>
                <c:pt idx="12">
                  <c:v>4247504.0990000004</c:v>
                </c:pt>
                <c:pt idx="13">
                  <c:v>4617390.9954746496</c:v>
                </c:pt>
                <c:pt idx="14">
                  <c:v>4021955</c:v>
                </c:pt>
                <c:pt idx="15">
                  <c:v>4308647</c:v>
                </c:pt>
                <c:pt idx="16">
                  <c:v>3941745</c:v>
                </c:pt>
                <c:pt idx="17">
                  <c:v>4441378</c:v>
                </c:pt>
              </c:numCache>
            </c:numRef>
          </c:val>
          <c:extLst>
            <c:ext xmlns:c16="http://schemas.microsoft.com/office/drawing/2014/chart" uri="{C3380CC4-5D6E-409C-BE32-E72D297353CC}">
              <c16:uniqueId val="{00000004-4CF9-4082-8C79-88E63C394D96}"/>
            </c:ext>
          </c:extLst>
        </c:ser>
        <c:ser>
          <c:idx val="6"/>
          <c:order val="5"/>
          <c:tx>
            <c:strRef>
              <c:f>'State Agg Fuel Mix 2000-2018'!$A$33</c:f>
              <c:strCache>
                <c:ptCount val="1"/>
                <c:pt idx="0">
                  <c:v>Wind </c:v>
                </c:pt>
              </c:strCache>
            </c:strRef>
          </c:tx>
          <c:spPr>
            <a:solidFill>
              <a:schemeClr val="accent3">
                <a:lumMod val="60000"/>
                <a:lumOff val="40000"/>
              </a:schemeClr>
            </a:solidFill>
            <a:ln>
              <a:noFill/>
            </a:ln>
          </c:spPr>
          <c:invertIfNegative val="0"/>
          <c:cat>
            <c:strRef>
              <c:f>'State Agg Fuel Mix 2000-2018'!$C$28:$T$28</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'State Agg Fuel Mix 2000-2018'!$C$33:$T$33</c:f>
              <c:numCache>
                <c:formatCode>_(* #,##0_);_(* \(#,##0\);_(* "-"??_);_(@_)</c:formatCode>
                <c:ptCount val="18"/>
                <c:pt idx="0">
                  <c:v>23822</c:v>
                </c:pt>
                <c:pt idx="1">
                  <c:v>163134.48000000001</c:v>
                </c:pt>
                <c:pt idx="2">
                  <c:v>320539.98700000002</c:v>
                </c:pt>
                <c:pt idx="3">
                  <c:v>346470</c:v>
                </c:pt>
                <c:pt idx="4">
                  <c:v>432667</c:v>
                </c:pt>
                <c:pt idx="5">
                  <c:v>867392</c:v>
                </c:pt>
                <c:pt idx="6">
                  <c:v>545622</c:v>
                </c:pt>
                <c:pt idx="7">
                  <c:v>1010928</c:v>
                </c:pt>
                <c:pt idx="8">
                  <c:v>587994</c:v>
                </c:pt>
                <c:pt idx="9">
                  <c:v>567280.99399999995</c:v>
                </c:pt>
                <c:pt idx="10">
                  <c:v>1017701.777</c:v>
                </c:pt>
                <c:pt idx="11">
                  <c:v>3011137.4070000001</c:v>
                </c:pt>
                <c:pt idx="12">
                  <c:v>2859414.9079999998</c:v>
                </c:pt>
                <c:pt idx="13">
                  <c:v>2219612.94</c:v>
                </c:pt>
                <c:pt idx="14">
                  <c:v>2029032</c:v>
                </c:pt>
                <c:pt idx="15">
                  <c:v>3661267</c:v>
                </c:pt>
                <c:pt idx="16">
                  <c:v>2674081</c:v>
                </c:pt>
                <c:pt idx="17">
                  <c:v>4288021</c:v>
                </c:pt>
              </c:numCache>
            </c:numRef>
          </c:val>
          <c:extLst>
            <c:ext xmlns:c16="http://schemas.microsoft.com/office/drawing/2014/chart" uri="{C3380CC4-5D6E-409C-BE32-E72D297353CC}">
              <c16:uniqueId val="{00000005-4CF9-4082-8C79-88E63C394D96}"/>
            </c:ext>
          </c:extLst>
        </c:ser>
        <c:ser>
          <c:idx val="2"/>
          <c:order val="6"/>
          <c:tx>
            <c:strRef>
              <c:f>'State Agg Fuel Mix 2000-2018'!$A$34</c:f>
              <c:strCache>
                <c:ptCount val="1"/>
                <c:pt idx="0">
                  <c:v>Biomass, Petroleum, Waste, Landfill Gas, Geothermal, Solar, Other</c:v>
                </c:pt>
              </c:strCache>
            </c:strRef>
          </c:tx>
          <c:spPr>
            <a:solidFill>
              <a:srgbClr val="7030A0"/>
            </a:solidFill>
          </c:spPr>
          <c:invertIfNegative val="0"/>
          <c:cat>
            <c:strRef>
              <c:f>'State Agg Fuel Mix 2000-2018'!$C$28:$T$28</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'State Agg Fuel Mix 2000-2018'!$C$34:$T$34</c:f>
              <c:numCache>
                <c:formatCode>_(* #,##0_);_(* \(#,##0\);_(* "-"??_);_(@_)</c:formatCode>
                <c:ptCount val="18"/>
                <c:pt idx="0">
                  <c:v>1893417</c:v>
                </c:pt>
                <c:pt idx="1">
                  <c:v>892794.07000000007</c:v>
                </c:pt>
                <c:pt idx="2">
                  <c:v>690828.85599999991</c:v>
                </c:pt>
                <c:pt idx="3">
                  <c:v>864054</c:v>
                </c:pt>
                <c:pt idx="4">
                  <c:v>893929</c:v>
                </c:pt>
                <c:pt idx="5">
                  <c:v>870027.13699999987</c:v>
                </c:pt>
                <c:pt idx="6">
                  <c:v>891931.18500000006</c:v>
                </c:pt>
                <c:pt idx="7">
                  <c:v>821130.68800000008</c:v>
                </c:pt>
                <c:pt idx="8">
                  <c:v>899561.89500000014</c:v>
                </c:pt>
                <c:pt idx="9">
                  <c:v>971130.46600000013</c:v>
                </c:pt>
                <c:pt idx="10">
                  <c:v>947000.03100000008</c:v>
                </c:pt>
                <c:pt idx="11">
                  <c:v>819954.01800000004</c:v>
                </c:pt>
                <c:pt idx="12">
                  <c:v>665614.56499999994</c:v>
                </c:pt>
                <c:pt idx="13">
                  <c:v>752976.56904017203</c:v>
                </c:pt>
                <c:pt idx="14">
                  <c:v>765427</c:v>
                </c:pt>
                <c:pt idx="15">
                  <c:v>1047999</c:v>
                </c:pt>
                <c:pt idx="16">
                  <c:v>997037</c:v>
                </c:pt>
                <c:pt idx="17">
                  <c:v>964469</c:v>
                </c:pt>
              </c:numCache>
            </c:numRef>
          </c:val>
          <c:extLst>
            <c:ext xmlns:c16="http://schemas.microsoft.com/office/drawing/2014/chart" uri="{C3380CC4-5D6E-409C-BE32-E72D297353CC}">
              <c16:uniqueId val="{00000000-92D3-4E34-BC44-A0A4AA6EA026}"/>
            </c:ext>
          </c:extLst>
        </c:ser>
        <c:dLbls>
          <c:showLegendKey val="0"/>
          <c:showVal val="0"/>
          <c:showCatName val="0"/>
          <c:showSerName val="0"/>
          <c:showPercent val="0"/>
          <c:showBubbleSize val="0"/>
        </c:dLbls>
        <c:gapWidth val="150"/>
        <c:overlap val="100"/>
        <c:axId val="50819840"/>
        <c:axId val="50821376"/>
      </c:barChart>
      <c:catAx>
        <c:axId val="50819840"/>
        <c:scaling>
          <c:orientation val="minMax"/>
        </c:scaling>
        <c:delete val="0"/>
        <c:axPos val="b"/>
        <c:numFmt formatCode="General" sourceLinked="0"/>
        <c:majorTickMark val="out"/>
        <c:minorTickMark val="none"/>
        <c:tickLblPos val="nextTo"/>
        <c:txPr>
          <a:bodyPr/>
          <a:lstStyle/>
          <a:p>
            <a:pPr>
              <a:defRPr b="1"/>
            </a:pPr>
            <a:endParaRPr lang="en-US"/>
          </a:p>
        </c:txPr>
        <c:crossAx val="50821376"/>
        <c:crosses val="autoZero"/>
        <c:auto val="1"/>
        <c:lblAlgn val="ctr"/>
        <c:lblOffset val="100"/>
        <c:noMultiLvlLbl val="0"/>
      </c:catAx>
      <c:valAx>
        <c:axId val="50821376"/>
        <c:scaling>
          <c:orientation val="minMax"/>
          <c:max val="110000000.00000001"/>
          <c:min val="0"/>
        </c:scaling>
        <c:delete val="0"/>
        <c:axPos val="l"/>
        <c:majorGridlines/>
        <c:numFmt formatCode="_(* #,##0_);_(* \(#,##0\);_(* &quot;-&quot;??_);_(@_)" sourceLinked="1"/>
        <c:majorTickMark val="out"/>
        <c:minorTickMark val="none"/>
        <c:tickLblPos val="nextTo"/>
        <c:crossAx val="50819840"/>
        <c:crosses val="autoZero"/>
        <c:crossBetween val="between"/>
      </c:valAx>
    </c:plotArea>
    <c:legend>
      <c:legendPos val="l"/>
      <c:layout>
        <c:manualLayout>
          <c:xMode val="edge"/>
          <c:yMode val="edge"/>
          <c:x val="0.11627259103928785"/>
          <c:y val="3.928443989609031E-2"/>
          <c:w val="0.46993063369985688"/>
          <c:h val="0.23683634135930973"/>
        </c:manualLayout>
      </c:layout>
      <c:overlay val="1"/>
      <c:txPr>
        <a:bodyPr anchor="t" anchorCtr="0"/>
        <a:lstStyle/>
        <a:p>
          <a:pPr>
            <a:defRPr sz="1000" b="1" baseline="0">
              <a:latin typeface="Calibri" panose="020F050202020403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461366141778728"/>
          <c:y val="2.5073441023124143E-2"/>
          <c:w val="0.83873918098606226"/>
          <c:h val="0.91835100896940725"/>
        </c:manualLayout>
      </c:layout>
      <c:barChart>
        <c:barDir val="col"/>
        <c:grouping val="stacked"/>
        <c:varyColors val="0"/>
        <c:ser>
          <c:idx val="0"/>
          <c:order val="0"/>
          <c:tx>
            <c:strRef>
              <c:f>'Fossil Fuel Emissions'!$A$5</c:f>
              <c:strCache>
                <c:ptCount val="1"/>
                <c:pt idx="0">
                  <c:v>Coal </c:v>
                </c:pt>
              </c:strCache>
            </c:strRef>
          </c:tx>
          <c:spPr>
            <a:solidFill>
              <a:schemeClr val="bg1">
                <a:lumMod val="65000"/>
              </a:schemeClr>
            </a:solidFill>
          </c:spPr>
          <c:invertIfNegative val="0"/>
          <c:cat>
            <c:numRef>
              <c:f>'Fossil Fuel Emissions'!$E$4:$R$4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'Fossil Fuel Emissions'!$E$5:$R$5</c:f>
              <c:numCache>
                <c:formatCode>_(* #,##0_);_(* \(#,##0\);_(* "-"??_);_(@_)</c:formatCode>
                <c:ptCount val="14"/>
                <c:pt idx="0">
                  <c:v>16801894</c:v>
                </c:pt>
                <c:pt idx="1">
                  <c:v>16192193</c:v>
                </c:pt>
                <c:pt idx="2">
                  <c:v>16807612</c:v>
                </c:pt>
                <c:pt idx="3">
                  <c:v>16623196</c:v>
                </c:pt>
                <c:pt idx="4">
                  <c:v>16184895</c:v>
                </c:pt>
                <c:pt idx="5">
                  <c:v>17446654.929000001</c:v>
                </c:pt>
                <c:pt idx="6">
                  <c:v>14131167.890000001</c:v>
                </c:pt>
                <c:pt idx="7">
                  <c:v>13315348.472999999</c:v>
                </c:pt>
                <c:pt idx="8">
                  <c:v>14707901.372</c:v>
                </c:pt>
                <c:pt idx="9">
                  <c:v>15388816.629212292</c:v>
                </c:pt>
                <c:pt idx="10">
                  <c:v>15468167.475</c:v>
                </c:pt>
                <c:pt idx="11">
                  <c:v>13786065</c:v>
                </c:pt>
                <c:pt idx="12" formatCode="#,##0">
                  <c:v>13660482.210999999</c:v>
                </c:pt>
                <c:pt idx="13" formatCode="#,##0">
                  <c:v>12898170.500000002</c:v>
                </c:pt>
              </c:numCache>
            </c:numRef>
          </c:val>
          <c:extLst>
            <c:ext xmlns:c16="http://schemas.microsoft.com/office/drawing/2014/chart" uri="{C3380CC4-5D6E-409C-BE32-E72D297353CC}">
              <c16:uniqueId val="{00000000-90CD-4046-9CE7-C2AE17B15A9F}"/>
            </c:ext>
          </c:extLst>
        </c:ser>
        <c:ser>
          <c:idx val="1"/>
          <c:order val="1"/>
          <c:tx>
            <c:strRef>
              <c:f>'Fossil Fuel Emissions'!$A$6</c:f>
              <c:strCache>
                <c:ptCount val="1"/>
                <c:pt idx="0">
                  <c:v>Natural Gas</c:v>
                </c:pt>
              </c:strCache>
            </c:strRef>
          </c:tx>
          <c:spPr>
            <a:solidFill>
              <a:srgbClr val="0070C0"/>
            </a:solidFill>
          </c:spPr>
          <c:invertIfNegative val="0"/>
          <c:cat>
            <c:numRef>
              <c:f>'Fossil Fuel Emissions'!$E$4:$R$4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'Fossil Fuel Emissions'!$E$6:$R$6</c:f>
              <c:numCache>
                <c:formatCode>_(* #,##0_);_(* \(#,##0\);_(* "-"??_);_(@_)</c:formatCode>
                <c:ptCount val="14"/>
                <c:pt idx="0">
                  <c:v>3983081</c:v>
                </c:pt>
                <c:pt idx="1">
                  <c:v>3690128</c:v>
                </c:pt>
                <c:pt idx="2">
                  <c:v>4231567</c:v>
                </c:pt>
                <c:pt idx="3">
                  <c:v>3999440</c:v>
                </c:pt>
                <c:pt idx="4">
                  <c:v>5294879</c:v>
                </c:pt>
                <c:pt idx="5">
                  <c:v>5332433.108</c:v>
                </c:pt>
                <c:pt idx="6">
                  <c:v>3081956.3689999999</c:v>
                </c:pt>
                <c:pt idx="7">
                  <c:v>3246820.952</c:v>
                </c:pt>
                <c:pt idx="8">
                  <c:v>5306865.057</c:v>
                </c:pt>
                <c:pt idx="9">
                  <c:v>4585795.4732845128</c:v>
                </c:pt>
                <c:pt idx="10">
                  <c:v>5416549.625</c:v>
                </c:pt>
                <c:pt idx="11">
                  <c:v>4713692</c:v>
                </c:pt>
                <c:pt idx="12" formatCode="#,##0">
                  <c:v>4567357.8540000003</c:v>
                </c:pt>
                <c:pt idx="13" formatCode="#,##0">
                  <c:v>4935060.9000000004</c:v>
                </c:pt>
              </c:numCache>
            </c:numRef>
          </c:val>
          <c:extLst>
            <c:ext xmlns:c16="http://schemas.microsoft.com/office/drawing/2014/chart" uri="{C3380CC4-5D6E-409C-BE32-E72D297353CC}">
              <c16:uniqueId val="{00000001-90CD-4046-9CE7-C2AE17B15A9F}"/>
            </c:ext>
          </c:extLst>
        </c:ser>
        <c:ser>
          <c:idx val="2"/>
          <c:order val="2"/>
          <c:tx>
            <c:strRef>
              <c:f>'Fossil Fuel Emissions'!$A$7</c:f>
              <c:strCache>
                <c:ptCount val="1"/>
                <c:pt idx="0">
                  <c:v>Waste </c:v>
                </c:pt>
              </c:strCache>
            </c:strRef>
          </c:tx>
          <c:spPr>
            <a:solidFill>
              <a:schemeClr val="tx1"/>
            </a:solidFill>
          </c:spPr>
          <c:invertIfNegative val="0"/>
          <c:cat>
            <c:numRef>
              <c:f>'Fossil Fuel Emissions'!$E$4:$R$4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'Fossil Fuel Emissions'!$E$7:$R$7</c:f>
              <c:numCache>
                <c:formatCode>_(* #,##0_);_(* \(#,##0\);_(* "-"??_);_(@_)</c:formatCode>
                <c:ptCount val="14"/>
                <c:pt idx="0">
                  <c:v>235470</c:v>
                </c:pt>
                <c:pt idx="1">
                  <c:v>132414</c:v>
                </c:pt>
                <c:pt idx="2">
                  <c:v>133872</c:v>
                </c:pt>
                <c:pt idx="3">
                  <c:v>122435</c:v>
                </c:pt>
                <c:pt idx="4">
                  <c:v>128390</c:v>
                </c:pt>
                <c:pt idx="5">
                  <c:v>139575.291</c:v>
                </c:pt>
                <c:pt idx="6">
                  <c:v>146862.842</c:v>
                </c:pt>
                <c:pt idx="7">
                  <c:v>101207.819</c:v>
                </c:pt>
                <c:pt idx="8">
                  <c:v>80093.183999999994</c:v>
                </c:pt>
                <c:pt idx="9">
                  <c:v>104993.20988954855</c:v>
                </c:pt>
                <c:pt idx="10">
                  <c:v>109880.10799999999</c:v>
                </c:pt>
                <c:pt idx="11">
                  <c:v>109384</c:v>
                </c:pt>
                <c:pt idx="12" formatCode="#,##0">
                  <c:v>108872.723</c:v>
                </c:pt>
                <c:pt idx="13">
                  <c:v>106404</c:v>
                </c:pt>
              </c:numCache>
            </c:numRef>
          </c:val>
          <c:extLst>
            <c:ext xmlns:c16="http://schemas.microsoft.com/office/drawing/2014/chart" uri="{C3380CC4-5D6E-409C-BE32-E72D297353CC}">
              <c16:uniqueId val="{00000002-90CD-4046-9CE7-C2AE17B15A9F}"/>
            </c:ext>
          </c:extLst>
        </c:ser>
        <c:ser>
          <c:idx val="3"/>
          <c:order val="3"/>
          <c:tx>
            <c:strRef>
              <c:f>'Fossil Fuel Emissions'!$A$8</c:f>
              <c:strCache>
                <c:ptCount val="1"/>
                <c:pt idx="0">
                  <c:v>Petroleum</c:v>
                </c:pt>
              </c:strCache>
            </c:strRef>
          </c:tx>
          <c:spPr>
            <a:solidFill>
              <a:schemeClr val="tx1"/>
            </a:solidFill>
          </c:spPr>
          <c:invertIfNegative val="0"/>
          <c:cat>
            <c:numRef>
              <c:f>'Fossil Fuel Emissions'!$E$4:$R$4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'Fossil Fuel Emissions'!$E$8:$R$8</c:f>
              <c:numCache>
                <c:formatCode>_(* #,##0_);_(* \(#,##0\);_(* "-"??_);_(@_)</c:formatCode>
                <c:ptCount val="14"/>
                <c:pt idx="0">
                  <c:v>40411</c:v>
                </c:pt>
                <c:pt idx="1">
                  <c:v>93863</c:v>
                </c:pt>
                <c:pt idx="2">
                  <c:v>105428</c:v>
                </c:pt>
                <c:pt idx="3">
                  <c:v>111529</c:v>
                </c:pt>
                <c:pt idx="4">
                  <c:v>133445</c:v>
                </c:pt>
                <c:pt idx="5">
                  <c:v>120418.629</c:v>
                </c:pt>
                <c:pt idx="6">
                  <c:v>76738.457999999999</c:v>
                </c:pt>
                <c:pt idx="7">
                  <c:v>75655.854999999996</c:v>
                </c:pt>
                <c:pt idx="8">
                  <c:v>74618.245999999999</c:v>
                </c:pt>
                <c:pt idx="9">
                  <c:v>66774.786290258839</c:v>
                </c:pt>
                <c:pt idx="10">
                  <c:v>79656.335999999996</c:v>
                </c:pt>
                <c:pt idx="11">
                  <c:v>66325</c:v>
                </c:pt>
                <c:pt idx="12" formatCode="#,##0">
                  <c:v>79179</c:v>
                </c:pt>
                <c:pt idx="13">
                  <c:v>19079</c:v>
                </c:pt>
              </c:numCache>
            </c:numRef>
          </c:val>
          <c:extLst>
            <c:ext xmlns:c16="http://schemas.microsoft.com/office/drawing/2014/chart" uri="{C3380CC4-5D6E-409C-BE32-E72D297353CC}">
              <c16:uniqueId val="{00000003-90CD-4046-9CE7-C2AE17B15A9F}"/>
            </c:ext>
          </c:extLst>
        </c:ser>
        <c:ser>
          <c:idx val="4"/>
          <c:order val="4"/>
          <c:tx>
            <c:strRef>
              <c:f>'Fossil Fuel Emissions'!$A$9</c:f>
              <c:strCache>
                <c:ptCount val="1"/>
                <c:pt idx="0">
                  <c:v>Landfill Gases </c:v>
                </c:pt>
              </c:strCache>
            </c:strRef>
          </c:tx>
          <c:spPr>
            <a:solidFill>
              <a:schemeClr val="tx1"/>
            </a:solidFill>
          </c:spPr>
          <c:invertIfNegative val="0"/>
          <c:cat>
            <c:numRef>
              <c:f>'Fossil Fuel Emissions'!$E$4:$R$4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'Fossil Fuel Emissions'!$E$9:$R$9</c:f>
              <c:numCache>
                <c:formatCode>_(* #,##0_);_(* \(#,##0\);_(* "-"??_);_(@_)</c:formatCode>
                <c:ptCount val="14"/>
                <c:pt idx="0">
                  <c:v>0</c:v>
                </c:pt>
                <c:pt idx="1">
                  <c:v>33923</c:v>
                </c:pt>
                <c:pt idx="2">
                  <c:v>28215</c:v>
                </c:pt>
                <c:pt idx="3">
                  <c:v>14342</c:v>
                </c:pt>
                <c:pt idx="4">
                  <c:v>10016</c:v>
                </c:pt>
                <c:pt idx="5">
                  <c:v>10693.619000000001</c:v>
                </c:pt>
                <c:pt idx="6">
                  <c:v>33894.17</c:v>
                </c:pt>
                <c:pt idx="7">
                  <c:v>57696.461000000003</c:v>
                </c:pt>
                <c:pt idx="8">
                  <c:v>43376.118000000002</c:v>
                </c:pt>
                <c:pt idx="9">
                  <c:v>75497.692437414866</c:v>
                </c:pt>
                <c:pt idx="10">
                  <c:v>73299.294999999998</c:v>
                </c:pt>
                <c:pt idx="11">
                  <c:v>67161</c:v>
                </c:pt>
                <c:pt idx="12" formatCode="#,##0">
                  <c:v>74856.077999999994</c:v>
                </c:pt>
                <c:pt idx="13">
                  <c:v>100318</c:v>
                </c:pt>
              </c:numCache>
            </c:numRef>
          </c:val>
          <c:extLst>
            <c:ext xmlns:c16="http://schemas.microsoft.com/office/drawing/2014/chart" uri="{C3380CC4-5D6E-409C-BE32-E72D297353CC}">
              <c16:uniqueId val="{00000004-90CD-4046-9CE7-C2AE17B15A9F}"/>
            </c:ext>
          </c:extLst>
        </c:ser>
        <c:ser>
          <c:idx val="5"/>
          <c:order val="5"/>
          <c:tx>
            <c:strRef>
              <c:f>'Fossil Fuel Emissions'!$A$10</c:f>
              <c:strCache>
                <c:ptCount val="1"/>
                <c:pt idx="0">
                  <c:v>Other</c:v>
                </c:pt>
              </c:strCache>
            </c:strRef>
          </c:tx>
          <c:spPr>
            <a:solidFill>
              <a:schemeClr val="tx1"/>
            </a:solidFill>
          </c:spPr>
          <c:invertIfNegative val="0"/>
          <c:cat>
            <c:numRef>
              <c:f>'Fossil Fuel Emissions'!$E$4:$R$4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'Fossil Fuel Emissions'!$E$10:$R$10</c:f>
              <c:numCache>
                <c:formatCode>_(* #,##0_);_(* \(#,##0\);_(* "-"??_);_(@_)</c:formatCode>
                <c:ptCount val="14"/>
                <c:pt idx="0">
                  <c:v>0</c:v>
                </c:pt>
                <c:pt idx="1">
                  <c:v>3631</c:v>
                </c:pt>
                <c:pt idx="2">
                  <c:v>4959</c:v>
                </c:pt>
                <c:pt idx="3">
                  <c:v>0</c:v>
                </c:pt>
                <c:pt idx="4">
                  <c:v>0</c:v>
                </c:pt>
                <c:pt idx="5">
                  <c:v>0</c:v>
                </c:pt>
                <c:pt idx="6">
                  <c:v>0</c:v>
                </c:pt>
                <c:pt idx="7">
                  <c:v>0</c:v>
                </c:pt>
                <c:pt idx="8">
                  <c:v>0</c:v>
                </c:pt>
                <c:pt idx="11">
                  <c:v>102173</c:v>
                </c:pt>
                <c:pt idx="12" formatCode="#,##0">
                  <c:v>109765</c:v>
                </c:pt>
                <c:pt idx="13" formatCode="#,##0">
                  <c:v>91417.599999999991</c:v>
                </c:pt>
              </c:numCache>
            </c:numRef>
          </c:val>
          <c:extLst>
            <c:ext xmlns:c16="http://schemas.microsoft.com/office/drawing/2014/chart" uri="{C3380CC4-5D6E-409C-BE32-E72D297353CC}">
              <c16:uniqueId val="{00000005-90CD-4046-9CE7-C2AE17B15A9F}"/>
            </c:ext>
          </c:extLst>
        </c:ser>
        <c:dLbls>
          <c:showLegendKey val="0"/>
          <c:showVal val="0"/>
          <c:showCatName val="0"/>
          <c:showSerName val="0"/>
          <c:showPercent val="0"/>
          <c:showBubbleSize val="0"/>
        </c:dLbls>
        <c:gapWidth val="150"/>
        <c:overlap val="100"/>
        <c:axId val="51935872"/>
        <c:axId val="51949952"/>
      </c:barChart>
      <c:catAx>
        <c:axId val="51935872"/>
        <c:scaling>
          <c:orientation val="minMax"/>
        </c:scaling>
        <c:delete val="0"/>
        <c:axPos val="b"/>
        <c:numFmt formatCode="General" sourceLinked="1"/>
        <c:majorTickMark val="out"/>
        <c:minorTickMark val="none"/>
        <c:tickLblPos val="nextTo"/>
        <c:txPr>
          <a:bodyPr/>
          <a:lstStyle/>
          <a:p>
            <a:pPr>
              <a:defRPr b="1"/>
            </a:pPr>
            <a:endParaRPr lang="en-US"/>
          </a:p>
        </c:txPr>
        <c:crossAx val="51949952"/>
        <c:crosses val="autoZero"/>
        <c:auto val="1"/>
        <c:lblAlgn val="ctr"/>
        <c:lblOffset val="100"/>
        <c:noMultiLvlLbl val="0"/>
      </c:catAx>
      <c:valAx>
        <c:axId val="51949952"/>
        <c:scaling>
          <c:orientation val="minMax"/>
        </c:scaling>
        <c:delete val="0"/>
        <c:axPos val="l"/>
        <c:majorGridlines/>
        <c:title>
          <c:tx>
            <c:rich>
              <a:bodyPr rot="-5400000" vert="horz"/>
              <a:lstStyle/>
              <a:p>
                <a:pPr>
                  <a:defRPr/>
                </a:pPr>
                <a:r>
                  <a:rPr lang="en-US" sz="1200"/>
                  <a:t>Short Tons</a:t>
                </a:r>
              </a:p>
            </c:rich>
          </c:tx>
          <c:layout>
            <c:manualLayout>
              <c:xMode val="edge"/>
              <c:yMode val="edge"/>
              <c:x val="0"/>
              <c:y val="0.42069881000647269"/>
            </c:manualLayout>
          </c:layout>
          <c:overlay val="0"/>
        </c:title>
        <c:numFmt formatCode="_(* #,##0_);_(* \(#,##0\);_(* &quot;-&quot;??_);_(@_)" sourceLinked="1"/>
        <c:majorTickMark val="out"/>
        <c:minorTickMark val="none"/>
        <c:tickLblPos val="nextTo"/>
        <c:crossAx val="51935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Tables!$A$80</c:f>
              <c:strCache>
                <c:ptCount val="1"/>
                <c:pt idx="0">
                  <c:v>Hydropower</c:v>
                </c:pt>
              </c:strCache>
            </c:strRef>
          </c:tx>
          <c:spPr>
            <a:solidFill>
              <a:srgbClr val="0070C0"/>
            </a:solidFill>
            <a:ln>
              <a:noFill/>
            </a:ln>
            <a:effectLst/>
          </c:spPr>
          <c:invertIfNegative val="0"/>
          <c:cat>
            <c:strRef>
              <c:f>Tables!$B$79:$U$79</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2018</c:v>
                </c:pt>
              </c:strCache>
            </c:strRef>
          </c:cat>
          <c:val>
            <c:numRef>
              <c:f>Tables!$B$80:$U$80</c:f>
              <c:numCache>
                <c:formatCode>_(* #,##0_);_(* \(#,##0\);_(* "-"??_);_(@_)</c:formatCode>
                <c:ptCount val="20"/>
                <c:pt idx="0">
                  <c:v>67889833.989999995</c:v>
                </c:pt>
                <c:pt idx="1">
                  <c:v>45853455</c:v>
                </c:pt>
                <c:pt idx="2">
                  <c:v>56339641.008000001</c:v>
                </c:pt>
                <c:pt idx="3">
                  <c:v>53850477.776000001</c:v>
                </c:pt>
                <c:pt idx="4">
                  <c:v>54132176</c:v>
                </c:pt>
                <c:pt idx="5">
                  <c:v>55342273</c:v>
                </c:pt>
                <c:pt idx="6">
                  <c:v>59609529</c:v>
                </c:pt>
                <c:pt idx="7">
                  <c:v>59203647</c:v>
                </c:pt>
                <c:pt idx="8">
                  <c:v>58235550</c:v>
                </c:pt>
                <c:pt idx="9">
                  <c:v>57214771</c:v>
                </c:pt>
                <c:pt idx="10">
                  <c:v>53412120.715000004</c:v>
                </c:pt>
                <c:pt idx="11">
                  <c:v>66847396.575000003</c:v>
                </c:pt>
                <c:pt idx="12">
                  <c:v>62984536.362000003</c:v>
                </c:pt>
                <c:pt idx="13">
                  <c:v>58074493.126000002</c:v>
                </c:pt>
                <c:pt idx="14">
                  <c:v>59723804.568102188</c:v>
                </c:pt>
                <c:pt idx="15">
                  <c:v>55306859</c:v>
                </c:pt>
                <c:pt idx="16">
                  <c:v>55948538</c:v>
                </c:pt>
                <c:pt idx="17">
                  <c:v>63644891</c:v>
                </c:pt>
                <c:pt idx="19">
                  <c:v>55340207</c:v>
                </c:pt>
              </c:numCache>
            </c:numRef>
          </c:val>
          <c:extLst>
            <c:ext xmlns:c16="http://schemas.microsoft.com/office/drawing/2014/chart" uri="{C3380CC4-5D6E-409C-BE32-E72D297353CC}">
              <c16:uniqueId val="{00000001-2C03-48C4-87AB-77C0D2E31EC3}"/>
            </c:ext>
          </c:extLst>
        </c:ser>
        <c:ser>
          <c:idx val="7"/>
          <c:order val="1"/>
          <c:tx>
            <c:strRef>
              <c:f>Tables!$A$86</c:f>
              <c:strCache>
                <c:ptCount val="1"/>
                <c:pt idx="0">
                  <c:v>Unspecified</c:v>
                </c:pt>
              </c:strCache>
            </c:strRef>
          </c:tx>
          <c:spPr>
            <a:solidFill>
              <a:schemeClr val="accent2">
                <a:lumMod val="60000"/>
              </a:schemeClr>
            </a:solidFill>
            <a:ln>
              <a:noFill/>
            </a:ln>
            <a:effectLst/>
          </c:spPr>
          <c:invertIfNegative val="0"/>
          <c:dPt>
            <c:idx val="19"/>
            <c:invertIfNegative val="0"/>
            <c:bubble3D val="0"/>
            <c:spPr>
              <a:solidFill>
                <a:srgbClr val="663300"/>
              </a:solidFill>
              <a:ln>
                <a:noFill/>
              </a:ln>
              <a:effectLst/>
            </c:spPr>
            <c:extLst>
              <c:ext xmlns:c16="http://schemas.microsoft.com/office/drawing/2014/chart" uri="{C3380CC4-5D6E-409C-BE32-E72D297353CC}">
                <c16:uniqueId val="{00000003-62DB-4EDD-99F2-4D5F578FCB66}"/>
              </c:ext>
            </c:extLst>
          </c:dPt>
          <c:cat>
            <c:strRef>
              <c:f>Tables!$B$79:$U$79</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2018</c:v>
                </c:pt>
              </c:strCache>
            </c:strRef>
          </c:cat>
          <c:val>
            <c:numRef>
              <c:f>Tables!$B$86:$U$86</c:f>
              <c:numCache>
                <c:formatCode>General</c:formatCode>
                <c:ptCount val="20"/>
                <c:pt idx="19" formatCode="#,##0">
                  <c:v>12095395</c:v>
                </c:pt>
              </c:numCache>
            </c:numRef>
          </c:val>
          <c:extLst>
            <c:ext xmlns:c16="http://schemas.microsoft.com/office/drawing/2014/chart" uri="{C3380CC4-5D6E-409C-BE32-E72D297353CC}">
              <c16:uniqueId val="{00000002-62DB-4EDD-99F2-4D5F578FCB66}"/>
            </c:ext>
          </c:extLst>
        </c:ser>
        <c:ser>
          <c:idx val="2"/>
          <c:order val="2"/>
          <c:tx>
            <c:strRef>
              <c:f>Tables!$A$81</c:f>
              <c:strCache>
                <c:ptCount val="1"/>
                <c:pt idx="0">
                  <c:v>Coal </c:v>
                </c:pt>
              </c:strCache>
            </c:strRef>
          </c:tx>
          <c:spPr>
            <a:solidFill>
              <a:schemeClr val="tx1">
                <a:lumMod val="85000"/>
                <a:lumOff val="15000"/>
              </a:schemeClr>
            </a:solidFill>
            <a:ln>
              <a:noFill/>
            </a:ln>
            <a:effectLst/>
          </c:spPr>
          <c:invertIfNegative val="0"/>
          <c:cat>
            <c:strRef>
              <c:f>Tables!$B$79:$U$79</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2018</c:v>
                </c:pt>
              </c:strCache>
            </c:strRef>
          </c:cat>
          <c:val>
            <c:numRef>
              <c:f>Tables!$B$81:$U$81</c:f>
              <c:numCache>
                <c:formatCode>_(* #,##0_);_(* \(#,##0\);_(* "-"??_);_(@_)</c:formatCode>
                <c:ptCount val="20"/>
                <c:pt idx="0">
                  <c:v>16243438.27</c:v>
                </c:pt>
                <c:pt idx="1">
                  <c:v>13247976</c:v>
                </c:pt>
                <c:pt idx="2">
                  <c:v>10076411.603</c:v>
                </c:pt>
                <c:pt idx="3">
                  <c:v>14336264.477</c:v>
                </c:pt>
                <c:pt idx="4">
                  <c:v>14459001</c:v>
                </c:pt>
                <c:pt idx="5">
                  <c:v>14860017</c:v>
                </c:pt>
                <c:pt idx="6">
                  <c:v>14245188</c:v>
                </c:pt>
                <c:pt idx="7">
                  <c:v>14866637</c:v>
                </c:pt>
                <c:pt idx="8">
                  <c:v>15034912</c:v>
                </c:pt>
                <c:pt idx="9">
                  <c:v>14672973</c:v>
                </c:pt>
                <c:pt idx="10">
                  <c:v>15955167.881999999</c:v>
                </c:pt>
                <c:pt idx="11">
                  <c:v>12900636.259</c:v>
                </c:pt>
                <c:pt idx="12">
                  <c:v>12149258.443</c:v>
                </c:pt>
                <c:pt idx="13">
                  <c:v>13519851.679</c:v>
                </c:pt>
                <c:pt idx="14">
                  <c:v>14026539.562654842</c:v>
                </c:pt>
                <c:pt idx="15">
                  <c:v>14388993</c:v>
                </c:pt>
                <c:pt idx="16">
                  <c:v>12338072</c:v>
                </c:pt>
                <c:pt idx="17">
                  <c:v>12593438</c:v>
                </c:pt>
                <c:pt idx="19">
                  <c:v>9556048</c:v>
                </c:pt>
              </c:numCache>
            </c:numRef>
          </c:val>
          <c:extLst>
            <c:ext xmlns:c16="http://schemas.microsoft.com/office/drawing/2014/chart" uri="{C3380CC4-5D6E-409C-BE32-E72D297353CC}">
              <c16:uniqueId val="{00000002-2C03-48C4-87AB-77C0D2E31EC3}"/>
            </c:ext>
          </c:extLst>
        </c:ser>
        <c:ser>
          <c:idx val="3"/>
          <c:order val="3"/>
          <c:tx>
            <c:strRef>
              <c:f>Tables!$A$82</c:f>
              <c:strCache>
                <c:ptCount val="1"/>
                <c:pt idx="0">
                  <c:v>Natural Gas </c:v>
                </c:pt>
              </c:strCache>
            </c:strRef>
          </c:tx>
          <c:spPr>
            <a:solidFill>
              <a:schemeClr val="bg1">
                <a:lumMod val="85000"/>
              </a:schemeClr>
            </a:solidFill>
            <a:ln>
              <a:noFill/>
            </a:ln>
            <a:effectLst/>
          </c:spPr>
          <c:invertIfNegative val="0"/>
          <c:cat>
            <c:strRef>
              <c:f>Tables!$B$79:$U$79</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2018</c:v>
                </c:pt>
              </c:strCache>
            </c:strRef>
          </c:cat>
          <c:val>
            <c:numRef>
              <c:f>Tables!$B$82:$U$82</c:f>
              <c:numCache>
                <c:formatCode>_(* #,##0_);_(* \(#,##0\);_(* "-"??_);_(@_)</c:formatCode>
                <c:ptCount val="20"/>
                <c:pt idx="0">
                  <c:v>10771994.35</c:v>
                </c:pt>
                <c:pt idx="1">
                  <c:v>11863293</c:v>
                </c:pt>
                <c:pt idx="2">
                  <c:v>6606078.6979999999</c:v>
                </c:pt>
                <c:pt idx="3">
                  <c:v>7961221.0470000003</c:v>
                </c:pt>
                <c:pt idx="4">
                  <c:v>7379355.7939999998</c:v>
                </c:pt>
                <c:pt idx="5">
                  <c:v>7986135</c:v>
                </c:pt>
                <c:pt idx="6">
                  <c:v>7319961.1199999992</c:v>
                </c:pt>
                <c:pt idx="7">
                  <c:v>8459743.8580000009</c:v>
                </c:pt>
                <c:pt idx="8">
                  <c:v>9021053.5899999999</c:v>
                </c:pt>
                <c:pt idx="9">
                  <c:v>11846699.790000001</c:v>
                </c:pt>
                <c:pt idx="10">
                  <c:v>12207985.115</c:v>
                </c:pt>
                <c:pt idx="11">
                  <c:v>7003277.7319999998</c:v>
                </c:pt>
                <c:pt idx="12">
                  <c:v>7439486.4199999999</c:v>
                </c:pt>
                <c:pt idx="13">
                  <c:v>11949790.454</c:v>
                </c:pt>
                <c:pt idx="14">
                  <c:v>10442483.584728148</c:v>
                </c:pt>
                <c:pt idx="15">
                  <c:v>11807835</c:v>
                </c:pt>
                <c:pt idx="16">
                  <c:v>10055032</c:v>
                </c:pt>
                <c:pt idx="17">
                  <c:v>10181880</c:v>
                </c:pt>
                <c:pt idx="19">
                  <c:v>6861147</c:v>
                </c:pt>
              </c:numCache>
            </c:numRef>
          </c:val>
          <c:extLst>
            <c:ext xmlns:c16="http://schemas.microsoft.com/office/drawing/2014/chart" uri="{C3380CC4-5D6E-409C-BE32-E72D297353CC}">
              <c16:uniqueId val="{00000003-2C03-48C4-87AB-77C0D2E31EC3}"/>
            </c:ext>
          </c:extLst>
        </c:ser>
        <c:ser>
          <c:idx val="4"/>
          <c:order val="4"/>
          <c:tx>
            <c:strRef>
              <c:f>Tables!$A$83</c:f>
              <c:strCache>
                <c:ptCount val="1"/>
                <c:pt idx="0">
                  <c:v>Nuclear </c:v>
                </c:pt>
              </c:strCache>
            </c:strRef>
          </c:tx>
          <c:spPr>
            <a:solidFill>
              <a:schemeClr val="accent6"/>
            </a:solidFill>
            <a:ln>
              <a:noFill/>
            </a:ln>
            <a:effectLst/>
          </c:spPr>
          <c:invertIfNegative val="0"/>
          <c:cat>
            <c:strRef>
              <c:f>Tables!$B$79:$U$79</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2018</c:v>
                </c:pt>
              </c:strCache>
            </c:strRef>
          </c:cat>
          <c:val>
            <c:numRef>
              <c:f>Tables!$B$83:$U$83</c:f>
              <c:numCache>
                <c:formatCode>_(* #,##0_);_(* \(#,##0\);_(* "-"??_);_(@_)</c:formatCode>
                <c:ptCount val="20"/>
                <c:pt idx="0">
                  <c:v>4285939.1500000004</c:v>
                </c:pt>
                <c:pt idx="1">
                  <c:v>3975371</c:v>
                </c:pt>
                <c:pt idx="2">
                  <c:v>3858715.5279999999</c:v>
                </c:pt>
                <c:pt idx="3">
                  <c:v>3726175.2439999999</c:v>
                </c:pt>
                <c:pt idx="4">
                  <c:v>4591072</c:v>
                </c:pt>
                <c:pt idx="5">
                  <c:v>4403537</c:v>
                </c:pt>
                <c:pt idx="6">
                  <c:v>4513216</c:v>
                </c:pt>
                <c:pt idx="7">
                  <c:v>4326265</c:v>
                </c:pt>
                <c:pt idx="8">
                  <c:v>5083665</c:v>
                </c:pt>
                <c:pt idx="9">
                  <c:v>3653541</c:v>
                </c:pt>
                <c:pt idx="10">
                  <c:v>5430617.4440000001</c:v>
                </c:pt>
                <c:pt idx="11">
                  <c:v>2390244.5189999999</c:v>
                </c:pt>
                <c:pt idx="12">
                  <c:v>4239397.852</c:v>
                </c:pt>
                <c:pt idx="13">
                  <c:v>4247504.0990000004</c:v>
                </c:pt>
                <c:pt idx="14">
                  <c:v>4617390.9954746496</c:v>
                </c:pt>
                <c:pt idx="15">
                  <c:v>4021955</c:v>
                </c:pt>
                <c:pt idx="16">
                  <c:v>4307607</c:v>
                </c:pt>
                <c:pt idx="17">
                  <c:v>3941745</c:v>
                </c:pt>
                <c:pt idx="19">
                  <c:v>4441378</c:v>
                </c:pt>
              </c:numCache>
            </c:numRef>
          </c:val>
          <c:extLst>
            <c:ext xmlns:c16="http://schemas.microsoft.com/office/drawing/2014/chart" uri="{C3380CC4-5D6E-409C-BE32-E72D297353CC}">
              <c16:uniqueId val="{00000004-2C03-48C4-87AB-77C0D2E31EC3}"/>
            </c:ext>
          </c:extLst>
        </c:ser>
        <c:ser>
          <c:idx val="5"/>
          <c:order val="5"/>
          <c:tx>
            <c:strRef>
              <c:f>Tables!$A$84</c:f>
              <c:strCache>
                <c:ptCount val="1"/>
                <c:pt idx="0">
                  <c:v>Wind </c:v>
                </c:pt>
              </c:strCache>
            </c:strRef>
          </c:tx>
          <c:spPr>
            <a:solidFill>
              <a:schemeClr val="accent3">
                <a:lumMod val="75000"/>
              </a:schemeClr>
            </a:solidFill>
            <a:ln>
              <a:noFill/>
            </a:ln>
            <a:effectLst/>
          </c:spPr>
          <c:invertIfNegative val="0"/>
          <c:cat>
            <c:strRef>
              <c:f>Tables!$B$79:$U$79</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2018</c:v>
                </c:pt>
              </c:strCache>
            </c:strRef>
          </c:cat>
          <c:val>
            <c:numRef>
              <c:f>Tables!$B$84:$U$84</c:f>
              <c:numCache>
                <c:formatCode>_(* #,##0_);_(* \(#,##0\);_(* "-"??_);_(@_)</c:formatCode>
                <c:ptCount val="20"/>
                <c:pt idx="0">
                  <c:v>0</c:v>
                </c:pt>
                <c:pt idx="1">
                  <c:v>23822</c:v>
                </c:pt>
                <c:pt idx="2">
                  <c:v>163134.48000000001</c:v>
                </c:pt>
                <c:pt idx="3">
                  <c:v>320539.98700000002</c:v>
                </c:pt>
                <c:pt idx="4">
                  <c:v>346470</c:v>
                </c:pt>
                <c:pt idx="5">
                  <c:v>432667</c:v>
                </c:pt>
                <c:pt idx="6">
                  <c:v>867392</c:v>
                </c:pt>
                <c:pt idx="7">
                  <c:v>545622</c:v>
                </c:pt>
                <c:pt idx="8">
                  <c:v>1010928</c:v>
                </c:pt>
                <c:pt idx="9">
                  <c:v>587994</c:v>
                </c:pt>
                <c:pt idx="10">
                  <c:v>567280.99399999995</c:v>
                </c:pt>
                <c:pt idx="11">
                  <c:v>1017701.777</c:v>
                </c:pt>
                <c:pt idx="12">
                  <c:v>3011137.4070000001</c:v>
                </c:pt>
                <c:pt idx="13">
                  <c:v>2859414.9079999998</c:v>
                </c:pt>
                <c:pt idx="14">
                  <c:v>2219612.94</c:v>
                </c:pt>
                <c:pt idx="15">
                  <c:v>2029032</c:v>
                </c:pt>
                <c:pt idx="16">
                  <c:v>3661267</c:v>
                </c:pt>
                <c:pt idx="17">
                  <c:v>2674081</c:v>
                </c:pt>
                <c:pt idx="19">
                  <c:v>4288021</c:v>
                </c:pt>
              </c:numCache>
            </c:numRef>
          </c:val>
          <c:extLst>
            <c:ext xmlns:c16="http://schemas.microsoft.com/office/drawing/2014/chart" uri="{C3380CC4-5D6E-409C-BE32-E72D297353CC}">
              <c16:uniqueId val="{00000005-2C03-48C4-87AB-77C0D2E31EC3}"/>
            </c:ext>
          </c:extLst>
        </c:ser>
        <c:ser>
          <c:idx val="6"/>
          <c:order val="6"/>
          <c:tx>
            <c:strRef>
              <c:f>Tables!$A$85</c:f>
              <c:strCache>
                <c:ptCount val="1"/>
                <c:pt idx="0">
                  <c:v>Other</c:v>
                </c:pt>
              </c:strCache>
            </c:strRef>
          </c:tx>
          <c:spPr>
            <a:solidFill>
              <a:schemeClr val="accent1">
                <a:lumMod val="60000"/>
              </a:schemeClr>
            </a:solidFill>
            <a:ln>
              <a:noFill/>
            </a:ln>
            <a:effectLst/>
          </c:spPr>
          <c:invertIfNegative val="0"/>
          <c:cat>
            <c:strRef>
              <c:f>Tables!$B$79:$U$79</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9">
                  <c:v>2018</c:v>
                </c:pt>
              </c:strCache>
            </c:strRef>
          </c:cat>
          <c:val>
            <c:numRef>
              <c:f>Tables!$B$85:$U$85</c:f>
              <c:numCache>
                <c:formatCode>_(* #,##0_);_(* \(#,##0\);_(* "-"??_);_(@_)</c:formatCode>
                <c:ptCount val="20"/>
                <c:pt idx="0">
                  <c:v>1873742.52</c:v>
                </c:pt>
                <c:pt idx="1">
                  <c:v>1893417</c:v>
                </c:pt>
                <c:pt idx="2">
                  <c:v>892794.07000000007</c:v>
                </c:pt>
                <c:pt idx="3">
                  <c:v>690828.85599999991</c:v>
                </c:pt>
                <c:pt idx="4">
                  <c:v>864054</c:v>
                </c:pt>
                <c:pt idx="5">
                  <c:v>893929</c:v>
                </c:pt>
                <c:pt idx="6">
                  <c:v>870027.13699999999</c:v>
                </c:pt>
                <c:pt idx="7">
                  <c:v>891931.18500000006</c:v>
                </c:pt>
                <c:pt idx="8">
                  <c:v>821130.68800000008</c:v>
                </c:pt>
                <c:pt idx="9">
                  <c:v>899561.89500000002</c:v>
                </c:pt>
                <c:pt idx="10">
                  <c:v>971130.46600000001</c:v>
                </c:pt>
                <c:pt idx="11">
                  <c:v>947000.03099999996</c:v>
                </c:pt>
                <c:pt idx="12">
                  <c:v>819954.01799999992</c:v>
                </c:pt>
                <c:pt idx="13">
                  <c:v>665614.56499999994</c:v>
                </c:pt>
                <c:pt idx="14">
                  <c:v>752976.56904017203</c:v>
                </c:pt>
                <c:pt idx="15">
                  <c:v>765427</c:v>
                </c:pt>
                <c:pt idx="16">
                  <c:v>1063562</c:v>
                </c:pt>
                <c:pt idx="17">
                  <c:v>999623</c:v>
                </c:pt>
                <c:pt idx="19">
                  <c:v>964469</c:v>
                </c:pt>
              </c:numCache>
            </c:numRef>
          </c:val>
          <c:extLst>
            <c:ext xmlns:c16="http://schemas.microsoft.com/office/drawing/2014/chart" uri="{C3380CC4-5D6E-409C-BE32-E72D297353CC}">
              <c16:uniqueId val="{00000006-2C03-48C4-87AB-77C0D2E31EC3}"/>
            </c:ext>
          </c:extLst>
        </c:ser>
        <c:dLbls>
          <c:showLegendKey val="0"/>
          <c:showVal val="0"/>
          <c:showCatName val="0"/>
          <c:showSerName val="0"/>
          <c:showPercent val="0"/>
          <c:showBubbleSize val="0"/>
        </c:dLbls>
        <c:gapWidth val="35"/>
        <c:overlap val="100"/>
        <c:axId val="1541416240"/>
        <c:axId val="1541572128"/>
      </c:barChart>
      <c:catAx>
        <c:axId val="154141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41572128"/>
        <c:crosses val="autoZero"/>
        <c:auto val="1"/>
        <c:lblAlgn val="ctr"/>
        <c:lblOffset val="100"/>
        <c:noMultiLvlLbl val="0"/>
      </c:catAx>
      <c:valAx>
        <c:axId val="154157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41416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1"/>
          <c:order val="0"/>
          <c:tx>
            <c:strRef>
              <c:f>Tables!$A$80</c:f>
              <c:strCache>
                <c:ptCount val="1"/>
                <c:pt idx="0">
                  <c:v>Hydropower</c:v>
                </c:pt>
              </c:strCache>
            </c:strRef>
          </c:tx>
          <c:spPr>
            <a:solidFill>
              <a:schemeClr val="accent2"/>
            </a:solidFill>
            <a:ln>
              <a:noFill/>
            </a:ln>
            <a:effectLst/>
          </c:spPr>
          <c:cat>
            <c:strRef>
              <c:f>Tables!$B$79:$S$79</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Tables!$B$80:$S$80</c:f>
              <c:numCache>
                <c:formatCode>_(* #,##0_);_(* \(#,##0\);_(* "-"??_);_(@_)</c:formatCode>
                <c:ptCount val="18"/>
                <c:pt idx="0">
                  <c:v>67889833.989999995</c:v>
                </c:pt>
                <c:pt idx="1">
                  <c:v>45853455</c:v>
                </c:pt>
                <c:pt idx="2">
                  <c:v>56339641.008000001</c:v>
                </c:pt>
                <c:pt idx="3">
                  <c:v>53850477.776000001</c:v>
                </c:pt>
                <c:pt idx="4">
                  <c:v>54132176</c:v>
                </c:pt>
                <c:pt idx="5">
                  <c:v>55342273</c:v>
                </c:pt>
                <c:pt idx="6">
                  <c:v>59609529</c:v>
                </c:pt>
                <c:pt idx="7">
                  <c:v>59203647</c:v>
                </c:pt>
                <c:pt idx="8">
                  <c:v>58235550</c:v>
                </c:pt>
                <c:pt idx="9">
                  <c:v>57214771</c:v>
                </c:pt>
                <c:pt idx="10">
                  <c:v>53412120.715000004</c:v>
                </c:pt>
                <c:pt idx="11">
                  <c:v>66847396.575000003</c:v>
                </c:pt>
                <c:pt idx="12">
                  <c:v>62984536.362000003</c:v>
                </c:pt>
                <c:pt idx="13">
                  <c:v>58074493.126000002</c:v>
                </c:pt>
                <c:pt idx="14">
                  <c:v>59723804.568102188</c:v>
                </c:pt>
                <c:pt idx="15">
                  <c:v>55306859</c:v>
                </c:pt>
                <c:pt idx="16">
                  <c:v>55948538</c:v>
                </c:pt>
                <c:pt idx="17">
                  <c:v>63644891</c:v>
                </c:pt>
              </c:numCache>
            </c:numRef>
          </c:val>
          <c:extLst>
            <c:ext xmlns:c16="http://schemas.microsoft.com/office/drawing/2014/chart" uri="{C3380CC4-5D6E-409C-BE32-E72D297353CC}">
              <c16:uniqueId val="{00000001-F9EA-4B19-88C4-478F3E050CAA}"/>
            </c:ext>
          </c:extLst>
        </c:ser>
        <c:ser>
          <c:idx val="2"/>
          <c:order val="1"/>
          <c:tx>
            <c:strRef>
              <c:f>Tables!$A$81</c:f>
              <c:strCache>
                <c:ptCount val="1"/>
                <c:pt idx="0">
                  <c:v>Coal </c:v>
                </c:pt>
              </c:strCache>
            </c:strRef>
          </c:tx>
          <c:spPr>
            <a:solidFill>
              <a:schemeClr val="accent3"/>
            </a:solidFill>
            <a:ln>
              <a:noFill/>
            </a:ln>
            <a:effectLst/>
          </c:spPr>
          <c:cat>
            <c:strRef>
              <c:f>Tables!$B$79:$S$79</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Tables!$B$81:$S$81</c:f>
              <c:numCache>
                <c:formatCode>_(* #,##0_);_(* \(#,##0\);_(* "-"??_);_(@_)</c:formatCode>
                <c:ptCount val="18"/>
                <c:pt idx="0">
                  <c:v>16243438.27</c:v>
                </c:pt>
                <c:pt idx="1">
                  <c:v>13247976</c:v>
                </c:pt>
                <c:pt idx="2">
                  <c:v>10076411.603</c:v>
                </c:pt>
                <c:pt idx="3">
                  <c:v>14336264.477</c:v>
                </c:pt>
                <c:pt idx="4">
                  <c:v>14459001</c:v>
                </c:pt>
                <c:pt idx="5">
                  <c:v>14860017</c:v>
                </c:pt>
                <c:pt idx="6">
                  <c:v>14245188</c:v>
                </c:pt>
                <c:pt idx="7">
                  <c:v>14866637</c:v>
                </c:pt>
                <c:pt idx="8">
                  <c:v>15034912</c:v>
                </c:pt>
                <c:pt idx="9">
                  <c:v>14672973</c:v>
                </c:pt>
                <c:pt idx="10">
                  <c:v>15955167.881999999</c:v>
                </c:pt>
                <c:pt idx="11">
                  <c:v>12900636.259</c:v>
                </c:pt>
                <c:pt idx="12">
                  <c:v>12149258.443</c:v>
                </c:pt>
                <c:pt idx="13">
                  <c:v>13519851.679</c:v>
                </c:pt>
                <c:pt idx="14">
                  <c:v>14026539.562654842</c:v>
                </c:pt>
                <c:pt idx="15">
                  <c:v>14388993</c:v>
                </c:pt>
                <c:pt idx="16">
                  <c:v>12338072</c:v>
                </c:pt>
                <c:pt idx="17">
                  <c:v>12593438</c:v>
                </c:pt>
              </c:numCache>
            </c:numRef>
          </c:val>
          <c:extLst>
            <c:ext xmlns:c16="http://schemas.microsoft.com/office/drawing/2014/chart" uri="{C3380CC4-5D6E-409C-BE32-E72D297353CC}">
              <c16:uniqueId val="{00000002-F9EA-4B19-88C4-478F3E050CAA}"/>
            </c:ext>
          </c:extLst>
        </c:ser>
        <c:ser>
          <c:idx val="3"/>
          <c:order val="2"/>
          <c:tx>
            <c:strRef>
              <c:f>Tables!$A$82</c:f>
              <c:strCache>
                <c:ptCount val="1"/>
                <c:pt idx="0">
                  <c:v>Natural Gas </c:v>
                </c:pt>
              </c:strCache>
            </c:strRef>
          </c:tx>
          <c:spPr>
            <a:solidFill>
              <a:schemeClr val="accent4"/>
            </a:solidFill>
            <a:ln>
              <a:noFill/>
            </a:ln>
            <a:effectLst/>
          </c:spPr>
          <c:cat>
            <c:strRef>
              <c:f>Tables!$B$79:$S$79</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Tables!$B$82:$S$82</c:f>
              <c:numCache>
                <c:formatCode>_(* #,##0_);_(* \(#,##0\);_(* "-"??_);_(@_)</c:formatCode>
                <c:ptCount val="18"/>
                <c:pt idx="0">
                  <c:v>10771994.35</c:v>
                </c:pt>
                <c:pt idx="1">
                  <c:v>11863293</c:v>
                </c:pt>
                <c:pt idx="2">
                  <c:v>6606078.6979999999</c:v>
                </c:pt>
                <c:pt idx="3">
                  <c:v>7961221.0470000003</c:v>
                </c:pt>
                <c:pt idx="4">
                  <c:v>7379355.7939999998</c:v>
                </c:pt>
                <c:pt idx="5">
                  <c:v>7986135</c:v>
                </c:pt>
                <c:pt idx="6">
                  <c:v>7319961.1199999992</c:v>
                </c:pt>
                <c:pt idx="7">
                  <c:v>8459743.8580000009</c:v>
                </c:pt>
                <c:pt idx="8">
                  <c:v>9021053.5899999999</c:v>
                </c:pt>
                <c:pt idx="9">
                  <c:v>11846699.790000001</c:v>
                </c:pt>
                <c:pt idx="10">
                  <c:v>12207985.115</c:v>
                </c:pt>
                <c:pt idx="11">
                  <c:v>7003277.7319999998</c:v>
                </c:pt>
                <c:pt idx="12">
                  <c:v>7439486.4199999999</c:v>
                </c:pt>
                <c:pt idx="13">
                  <c:v>11949790.454</c:v>
                </c:pt>
                <c:pt idx="14">
                  <c:v>10442483.584728148</c:v>
                </c:pt>
                <c:pt idx="15">
                  <c:v>11807835</c:v>
                </c:pt>
                <c:pt idx="16">
                  <c:v>10055032</c:v>
                </c:pt>
                <c:pt idx="17">
                  <c:v>10181880</c:v>
                </c:pt>
              </c:numCache>
            </c:numRef>
          </c:val>
          <c:extLst>
            <c:ext xmlns:c16="http://schemas.microsoft.com/office/drawing/2014/chart" uri="{C3380CC4-5D6E-409C-BE32-E72D297353CC}">
              <c16:uniqueId val="{00000003-F9EA-4B19-88C4-478F3E050CAA}"/>
            </c:ext>
          </c:extLst>
        </c:ser>
        <c:ser>
          <c:idx val="4"/>
          <c:order val="3"/>
          <c:tx>
            <c:strRef>
              <c:f>Tables!$A$83</c:f>
              <c:strCache>
                <c:ptCount val="1"/>
                <c:pt idx="0">
                  <c:v>Nuclear </c:v>
                </c:pt>
              </c:strCache>
            </c:strRef>
          </c:tx>
          <c:spPr>
            <a:solidFill>
              <a:schemeClr val="accent5"/>
            </a:solidFill>
            <a:ln>
              <a:noFill/>
            </a:ln>
            <a:effectLst/>
          </c:spPr>
          <c:cat>
            <c:strRef>
              <c:f>Tables!$B$79:$S$79</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Tables!$B$83:$S$83</c:f>
              <c:numCache>
                <c:formatCode>_(* #,##0_);_(* \(#,##0\);_(* "-"??_);_(@_)</c:formatCode>
                <c:ptCount val="18"/>
                <c:pt idx="0">
                  <c:v>4285939.1500000004</c:v>
                </c:pt>
                <c:pt idx="1">
                  <c:v>3975371</c:v>
                </c:pt>
                <c:pt idx="2">
                  <c:v>3858715.5279999999</c:v>
                </c:pt>
                <c:pt idx="3">
                  <c:v>3726175.2439999999</c:v>
                </c:pt>
                <c:pt idx="4">
                  <c:v>4591072</c:v>
                </c:pt>
                <c:pt idx="5">
                  <c:v>4403537</c:v>
                </c:pt>
                <c:pt idx="6">
                  <c:v>4513216</c:v>
                </c:pt>
                <c:pt idx="7">
                  <c:v>4326265</c:v>
                </c:pt>
                <c:pt idx="8">
                  <c:v>5083665</c:v>
                </c:pt>
                <c:pt idx="9">
                  <c:v>3653541</c:v>
                </c:pt>
                <c:pt idx="10">
                  <c:v>5430617.4440000001</c:v>
                </c:pt>
                <c:pt idx="11">
                  <c:v>2390244.5189999999</c:v>
                </c:pt>
                <c:pt idx="12">
                  <c:v>4239397.852</c:v>
                </c:pt>
                <c:pt idx="13">
                  <c:v>4247504.0990000004</c:v>
                </c:pt>
                <c:pt idx="14">
                  <c:v>4617390.9954746496</c:v>
                </c:pt>
                <c:pt idx="15">
                  <c:v>4021955</c:v>
                </c:pt>
                <c:pt idx="16">
                  <c:v>4307607</c:v>
                </c:pt>
                <c:pt idx="17">
                  <c:v>3941745</c:v>
                </c:pt>
              </c:numCache>
            </c:numRef>
          </c:val>
          <c:extLst>
            <c:ext xmlns:c16="http://schemas.microsoft.com/office/drawing/2014/chart" uri="{C3380CC4-5D6E-409C-BE32-E72D297353CC}">
              <c16:uniqueId val="{00000004-F9EA-4B19-88C4-478F3E050CAA}"/>
            </c:ext>
          </c:extLst>
        </c:ser>
        <c:ser>
          <c:idx val="5"/>
          <c:order val="4"/>
          <c:tx>
            <c:strRef>
              <c:f>Tables!$A$84</c:f>
              <c:strCache>
                <c:ptCount val="1"/>
                <c:pt idx="0">
                  <c:v>Wind </c:v>
                </c:pt>
              </c:strCache>
            </c:strRef>
          </c:tx>
          <c:spPr>
            <a:solidFill>
              <a:schemeClr val="accent6"/>
            </a:solidFill>
            <a:ln>
              <a:noFill/>
            </a:ln>
            <a:effectLst/>
          </c:spPr>
          <c:cat>
            <c:strRef>
              <c:f>Tables!$B$79:$S$79</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Tables!$B$84:$S$84</c:f>
              <c:numCache>
                <c:formatCode>_(* #,##0_);_(* \(#,##0\);_(* "-"??_);_(@_)</c:formatCode>
                <c:ptCount val="18"/>
                <c:pt idx="0">
                  <c:v>0</c:v>
                </c:pt>
                <c:pt idx="1">
                  <c:v>23822</c:v>
                </c:pt>
                <c:pt idx="2">
                  <c:v>163134.48000000001</c:v>
                </c:pt>
                <c:pt idx="3">
                  <c:v>320539.98700000002</c:v>
                </c:pt>
                <c:pt idx="4">
                  <c:v>346470</c:v>
                </c:pt>
                <c:pt idx="5">
                  <c:v>432667</c:v>
                </c:pt>
                <c:pt idx="6">
                  <c:v>867392</c:v>
                </c:pt>
                <c:pt idx="7">
                  <c:v>545622</c:v>
                </c:pt>
                <c:pt idx="8">
                  <c:v>1010928</c:v>
                </c:pt>
                <c:pt idx="9">
                  <c:v>587994</c:v>
                </c:pt>
                <c:pt idx="10">
                  <c:v>567280.99399999995</c:v>
                </c:pt>
                <c:pt idx="11">
                  <c:v>1017701.777</c:v>
                </c:pt>
                <c:pt idx="12">
                  <c:v>3011137.4070000001</c:v>
                </c:pt>
                <c:pt idx="13">
                  <c:v>2859414.9079999998</c:v>
                </c:pt>
                <c:pt idx="14">
                  <c:v>2219612.94</c:v>
                </c:pt>
                <c:pt idx="15">
                  <c:v>2029032</c:v>
                </c:pt>
                <c:pt idx="16">
                  <c:v>3661267</c:v>
                </c:pt>
                <c:pt idx="17">
                  <c:v>2674081</c:v>
                </c:pt>
              </c:numCache>
            </c:numRef>
          </c:val>
          <c:extLst>
            <c:ext xmlns:c16="http://schemas.microsoft.com/office/drawing/2014/chart" uri="{C3380CC4-5D6E-409C-BE32-E72D297353CC}">
              <c16:uniqueId val="{00000005-F9EA-4B19-88C4-478F3E050CAA}"/>
            </c:ext>
          </c:extLst>
        </c:ser>
        <c:ser>
          <c:idx val="6"/>
          <c:order val="5"/>
          <c:tx>
            <c:strRef>
              <c:f>Tables!$A$85</c:f>
              <c:strCache>
                <c:ptCount val="1"/>
                <c:pt idx="0">
                  <c:v>Other</c:v>
                </c:pt>
              </c:strCache>
            </c:strRef>
          </c:tx>
          <c:spPr>
            <a:solidFill>
              <a:schemeClr val="accent1">
                <a:lumMod val="60000"/>
              </a:schemeClr>
            </a:solidFill>
            <a:ln>
              <a:noFill/>
            </a:ln>
            <a:effectLst/>
          </c:spPr>
          <c:cat>
            <c:strRef>
              <c:f>Tables!$B$79:$S$79</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Tables!$B$85:$S$85</c:f>
              <c:numCache>
                <c:formatCode>_(* #,##0_);_(* \(#,##0\);_(* "-"??_);_(@_)</c:formatCode>
                <c:ptCount val="18"/>
                <c:pt idx="0">
                  <c:v>1873742.52</c:v>
                </c:pt>
                <c:pt idx="1">
                  <c:v>1893417</c:v>
                </c:pt>
                <c:pt idx="2">
                  <c:v>892794.07000000007</c:v>
                </c:pt>
                <c:pt idx="3">
                  <c:v>690828.85599999991</c:v>
                </c:pt>
                <c:pt idx="4">
                  <c:v>864054</c:v>
                </c:pt>
                <c:pt idx="5">
                  <c:v>893929</c:v>
                </c:pt>
                <c:pt idx="6">
                  <c:v>870027.13699999999</c:v>
                </c:pt>
                <c:pt idx="7">
                  <c:v>891931.18500000006</c:v>
                </c:pt>
                <c:pt idx="8">
                  <c:v>821130.68800000008</c:v>
                </c:pt>
                <c:pt idx="9">
                  <c:v>899561.89500000002</c:v>
                </c:pt>
                <c:pt idx="10">
                  <c:v>971130.46600000001</c:v>
                </c:pt>
                <c:pt idx="11">
                  <c:v>947000.03099999996</c:v>
                </c:pt>
                <c:pt idx="12">
                  <c:v>819954.01799999992</c:v>
                </c:pt>
                <c:pt idx="13">
                  <c:v>665614.56499999994</c:v>
                </c:pt>
                <c:pt idx="14">
                  <c:v>752976.56904017203</c:v>
                </c:pt>
                <c:pt idx="15">
                  <c:v>765427</c:v>
                </c:pt>
                <c:pt idx="16">
                  <c:v>1063562</c:v>
                </c:pt>
                <c:pt idx="17">
                  <c:v>999623</c:v>
                </c:pt>
              </c:numCache>
            </c:numRef>
          </c:val>
          <c:extLst>
            <c:ext xmlns:c16="http://schemas.microsoft.com/office/drawing/2014/chart" uri="{C3380CC4-5D6E-409C-BE32-E72D297353CC}">
              <c16:uniqueId val="{00000006-F9EA-4B19-88C4-478F3E050CAA}"/>
            </c:ext>
          </c:extLst>
        </c:ser>
        <c:dLbls>
          <c:showLegendKey val="0"/>
          <c:showVal val="0"/>
          <c:showCatName val="0"/>
          <c:showSerName val="0"/>
          <c:showPercent val="0"/>
          <c:showBubbleSize val="0"/>
        </c:dLbls>
        <c:axId val="1407158672"/>
        <c:axId val="1407157424"/>
      </c:areaChart>
      <c:catAx>
        <c:axId val="140715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7157424"/>
        <c:crosses val="autoZero"/>
        <c:auto val="1"/>
        <c:lblAlgn val="ctr"/>
        <c:lblOffset val="100"/>
        <c:noMultiLvlLbl val="0"/>
      </c:catAx>
      <c:valAx>
        <c:axId val="1407157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7158672"/>
        <c:crosses val="autoZero"/>
        <c:crossBetween val="midCat"/>
      </c:valAx>
      <c:spPr>
        <a:noFill/>
        <a:ln w="15875">
          <a:solidFill>
            <a:schemeClr val="accent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8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22860</xdr:rowOff>
    </xdr:from>
    <xdr:to>
      <xdr:col>15</xdr:col>
      <xdr:colOff>466726</xdr:colOff>
      <xdr:row>53</xdr:row>
      <xdr:rowOff>144780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560161</xdr:colOff>
      <xdr:row>61</xdr:row>
      <xdr:rowOff>15874</xdr:rowOff>
    </xdr:from>
    <xdr:to>
      <xdr:col>38</xdr:col>
      <xdr:colOff>8162</xdr:colOff>
      <xdr:row>113</xdr:row>
      <xdr:rowOff>43089</xdr:rowOff>
    </xdr:to>
    <xdr:grpSp>
      <xdr:nvGrpSpPr>
        <xdr:cNvPr id="2" name="Group 1"/>
        <xdr:cNvGrpSpPr/>
      </xdr:nvGrpSpPr>
      <xdr:grpSpPr>
        <a:xfrm>
          <a:off x="31992661" y="11087734"/>
          <a:ext cx="16364401" cy="9140735"/>
          <a:chOff x="31697613" y="-362939"/>
          <a:chExt cx="12049351" cy="9577696"/>
        </a:xfrm>
      </xdr:grpSpPr>
      <xdr:graphicFrame macro="">
        <xdr:nvGraphicFramePr>
          <xdr:cNvPr id="16" name="Chart 15"/>
          <xdr:cNvGraphicFramePr/>
        </xdr:nvGraphicFramePr>
        <xdr:xfrm>
          <a:off x="31697613" y="1183821"/>
          <a:ext cx="10131878" cy="803093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7" name="Chart 16"/>
          <xdr:cNvGraphicFramePr/>
        </xdr:nvGraphicFramePr>
        <xdr:xfrm>
          <a:off x="35433000" y="-362939"/>
          <a:ext cx="8313964" cy="223973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Curved Left Arrow 3"/>
          <xdr:cNvSpPr/>
        </xdr:nvSpPr>
        <xdr:spPr>
          <a:xfrm rot="2458734">
            <a:off x="41429832" y="1888812"/>
            <a:ext cx="558724" cy="1902327"/>
          </a:xfrm>
          <a:prstGeom prst="curvedLeftArrow">
            <a:avLst>
              <a:gd name="adj1" fmla="val 14325"/>
              <a:gd name="adj2" fmla="val 50000"/>
              <a:gd name="adj3" fmla="val 2739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23</xdr:col>
      <xdr:colOff>70278</xdr:colOff>
      <xdr:row>4</xdr:row>
      <xdr:rowOff>61384</xdr:rowOff>
    </xdr:from>
    <xdr:to>
      <xdr:col>28</xdr:col>
      <xdr:colOff>1342389</xdr:colOff>
      <xdr:row>29</xdr:row>
      <xdr:rowOff>115995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1162842</xdr:colOff>
      <xdr:row>1</xdr:row>
      <xdr:rowOff>69849</xdr:rowOff>
    </xdr:from>
    <xdr:to>
      <xdr:col>24</xdr:col>
      <xdr:colOff>407986</xdr:colOff>
      <xdr:row>33</xdr:row>
      <xdr:rowOff>69849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0.13587</cdr:x>
      <cdr:y>0.01465</cdr:y>
    </cdr:from>
    <cdr:to>
      <cdr:x>0.67295</cdr:x>
      <cdr:y>0.16045</cdr:y>
    </cdr:to>
    <cdr:sp macro="" textlink="">
      <cdr:nvSpPr>
        <cdr:cNvPr id="3" name="TextBox 1"/>
        <cdr:cNvSpPr txBox="1"/>
      </cdr:nvSpPr>
      <cdr:spPr>
        <a:xfrm xmlns:a="http://schemas.openxmlformats.org/drawingml/2006/main">
          <a:off x="829237" y="82385"/>
          <a:ext cx="3277877" cy="8199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300" b="1">
              <a:effectLst/>
              <a:latin typeface="+mn-lt"/>
              <a:ea typeface="+mn-ea"/>
              <a:cs typeface="+mn-cs"/>
            </a:rPr>
            <a:t>Waste, Petroleum, Other</a:t>
          </a:r>
          <a:endParaRPr lang="en-US" sz="1300" b="1">
            <a:solidFill>
              <a:schemeClr val="bg1">
                <a:lumMod val="50000"/>
              </a:schemeClr>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rgbClr val="0070C0"/>
              </a:solidFill>
              <a:effectLst/>
              <a:uLnTx/>
              <a:uFillTx/>
              <a:latin typeface="+mn-lt"/>
              <a:ea typeface="+mn-ea"/>
              <a:cs typeface="+mn-cs"/>
            </a:rPr>
            <a:t>Natural Gas and Cogeneration</a:t>
          </a:r>
          <a:endParaRPr lang="en-US" sz="1300" b="1">
            <a:solidFill>
              <a:schemeClr val="bg1">
                <a:lumMod val="50000"/>
              </a:schemeClr>
            </a:solidFill>
          </a:endParaRPr>
        </a:p>
        <a:p xmlns:a="http://schemas.openxmlformats.org/drawingml/2006/main">
          <a:r>
            <a:rPr lang="en-US" sz="1300" b="1">
              <a:solidFill>
                <a:schemeClr val="bg1">
                  <a:lumMod val="50000"/>
                </a:schemeClr>
              </a:solidFill>
            </a:rPr>
            <a:t>Coal</a:t>
          </a:r>
          <a:endParaRPr lang="en-US" sz="1300" b="1">
            <a:solidFill>
              <a:sysClr val="windowText" lastClr="000000"/>
            </a:solidFill>
          </a:endParaRPr>
        </a:p>
        <a:p xmlns:a="http://schemas.openxmlformats.org/drawingml/2006/main">
          <a:endParaRPr lang="en-US" sz="20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51488" cy="627256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0.01761</cdr:x>
      <cdr:y>0.02429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52381" cy="152381"/>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8</xdr:col>
      <xdr:colOff>350520</xdr:colOff>
      <xdr:row>87</xdr:row>
      <xdr:rowOff>80010</xdr:rowOff>
    </xdr:from>
    <xdr:to>
      <xdr:col>14</xdr:col>
      <xdr:colOff>480060</xdr:colOff>
      <xdr:row>104</xdr:row>
      <xdr:rowOff>68580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8" name="Table8" displayName="Table8" ref="A5:T23" totalsRowCount="1" headerRowDxfId="41" dataDxfId="40" dataCellStyle="Comma">
  <autoFilter ref="A5:T23"/>
  <sortState ref="A6:Q21">
    <sortCondition ref="P5:P21"/>
  </sortState>
  <tableColumns count="20">
    <tableColumn id="1" name="Fuel Source" totalsRowLabel="Check" dataDxfId="39" totalsRowDxfId="0">
      <calculatedColumnFormula>'State Agg Fuel Mix 2000-2018'!A6</calculatedColumnFormula>
    </tableColumn>
    <tableColumn id="2" name="2000" totalsRowFunction="custom" dataDxfId="38" totalsRowDxfId="19" dataCellStyle="Comma">
      <calculatedColumnFormula>'State Agg Fuel Mix 2000-2018'!B6</calculatedColumnFormula>
      <totalsRowFormula>SUM(B6:B20)</totalsRowFormula>
    </tableColumn>
    <tableColumn id="3" name="2001" totalsRowFunction="custom" dataDxfId="37" totalsRowDxfId="18" dataCellStyle="Comma">
      <calculatedColumnFormula>'State Agg Fuel Mix 2000-2018'!C6</calculatedColumnFormula>
      <totalsRowFormula>SUM(C6:C20)</totalsRowFormula>
    </tableColumn>
    <tableColumn id="4" name="2002" totalsRowFunction="custom" dataDxfId="36" totalsRowDxfId="17" dataCellStyle="Comma">
      <calculatedColumnFormula>'State Agg Fuel Mix 2000-2018'!D6</calculatedColumnFormula>
      <totalsRowFormula>SUM(D6:D20)</totalsRowFormula>
    </tableColumn>
    <tableColumn id="5" name="2003" totalsRowFunction="custom" dataDxfId="35" totalsRowDxfId="16" dataCellStyle="Comma">
      <calculatedColumnFormula>'State Agg Fuel Mix 2000-2018'!E6</calculatedColumnFormula>
      <totalsRowFormula>SUM(E6:E20)</totalsRowFormula>
    </tableColumn>
    <tableColumn id="6" name="2004" totalsRowFunction="custom" dataDxfId="34" totalsRowDxfId="15" dataCellStyle="Comma">
      <calculatedColumnFormula>'State Agg Fuel Mix 2000-2018'!F6</calculatedColumnFormula>
      <totalsRowFormula>SUM(F6:F20)</totalsRowFormula>
    </tableColumn>
    <tableColumn id="7" name="2005" totalsRowFunction="custom" dataDxfId="20" totalsRowDxfId="14" dataCellStyle="Comma">
      <calculatedColumnFormula>'State Agg Fuel Mix 2000-2018'!G6</calculatedColumnFormula>
      <totalsRowFormula>SUM(G6:G20)</totalsRowFormula>
    </tableColumn>
    <tableColumn id="8" name="2006" totalsRowFunction="custom" dataDxfId="33" totalsRowDxfId="13" dataCellStyle="Comma">
      <calculatedColumnFormula>'State Agg Fuel Mix 2000-2018'!H6</calculatedColumnFormula>
      <totalsRowFormula>SUM(H6:H20)</totalsRowFormula>
    </tableColumn>
    <tableColumn id="9" name="2007" totalsRowFunction="custom" dataDxfId="32" totalsRowDxfId="12" dataCellStyle="Comma">
      <calculatedColumnFormula>'State Agg Fuel Mix 2000-2018'!I6</calculatedColumnFormula>
      <totalsRowFormula>SUM(I6:I20)</totalsRowFormula>
    </tableColumn>
    <tableColumn id="10" name="2008" totalsRowFunction="custom" dataDxfId="31" totalsRowDxfId="11" dataCellStyle="Comma">
      <calculatedColumnFormula>'State Agg Fuel Mix 2000-2018'!J6</calculatedColumnFormula>
      <totalsRowFormula>SUM(J6:J20)</totalsRowFormula>
    </tableColumn>
    <tableColumn id="11" name="2009" totalsRowFunction="custom" dataDxfId="30" totalsRowDxfId="10" dataCellStyle="Comma">
      <calculatedColumnFormula>'State Agg Fuel Mix 2000-2018'!K6</calculatedColumnFormula>
      <totalsRowFormula>SUM(K6:K20)</totalsRowFormula>
    </tableColumn>
    <tableColumn id="12" name="2010" totalsRowFunction="custom" dataDxfId="29" totalsRowDxfId="9" dataCellStyle="Comma">
      <calculatedColumnFormula>'State Agg Fuel Mix 2000-2018'!L6</calculatedColumnFormula>
      <totalsRowFormula>SUM(L6:L20)</totalsRowFormula>
    </tableColumn>
    <tableColumn id="13" name="2011" totalsRowFunction="custom" dataDxfId="28" totalsRowDxfId="8" dataCellStyle="Comma">
      <calculatedColumnFormula>'State Agg Fuel Mix 2000-2018'!M6</calculatedColumnFormula>
      <totalsRowFormula>SUM(M6:M20)</totalsRowFormula>
    </tableColumn>
    <tableColumn id="14" name="2012" totalsRowFunction="custom" dataDxfId="27" totalsRowDxfId="7" dataCellStyle="Comma">
      <calculatedColumnFormula>'State Agg Fuel Mix 2000-2018'!N6</calculatedColumnFormula>
      <totalsRowFormula>SUM(N6:N20)</totalsRowFormula>
    </tableColumn>
    <tableColumn id="15" name="2013" totalsRowFunction="custom" dataDxfId="26" totalsRowDxfId="6" dataCellStyle="Comma">
      <calculatedColumnFormula>'State Agg Fuel Mix 2000-2018'!O6</calculatedColumnFormula>
      <totalsRowFormula>SUM(O6:O20)</totalsRowFormula>
    </tableColumn>
    <tableColumn id="16" name="2014" totalsRowFunction="custom" dataDxfId="25" totalsRowDxfId="5" dataCellStyle="Comma">
      <calculatedColumnFormula>'State Agg Fuel Mix 2000-2018'!P6</calculatedColumnFormula>
      <totalsRowFormula>SUM(P6:P20)</totalsRowFormula>
    </tableColumn>
    <tableColumn id="17" name="2015" totalsRowFunction="custom" dataDxfId="24" totalsRowDxfId="4" dataCellStyle="Comma">
      <totalsRowFormula>SUM(Q6:Q20)</totalsRowFormula>
    </tableColumn>
    <tableColumn id="18" name="2016" totalsRowFunction="custom" dataDxfId="23" totalsRowDxfId="3" dataCellStyle="Comma">
      <totalsRowFormula>SUM(R6:R20)</totalsRowFormula>
    </tableColumn>
    <tableColumn id="19" name="2017" totalsRowFunction="custom" dataDxfId="22" totalsRowDxfId="2" dataCellStyle="Comma">
      <totalsRowFormula>SUM(S6:S20)</totalsRowFormula>
    </tableColumn>
    <tableColumn id="20" name="2018" totalsRowFunction="custom" dataDxfId="21" totalsRowDxfId="1" dataCellStyle="Comma">
      <totalsRowFormula>SUM(T6:T21)</totalsRowFormula>
    </tableColumn>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A5:W21" totalsRowShown="0" headerRowDxfId="110" dataDxfId="109">
  <autoFilter ref="A5:W21"/>
  <tableColumns count="23">
    <tableColumn id="1" name="Fuel Source" dataDxfId="108"/>
    <tableColumn id="2" name="2000" dataDxfId="107" dataCellStyle="Comma"/>
    <tableColumn id="3" name="2001" dataDxfId="106" dataCellStyle="Comma"/>
    <tableColumn id="4" name="2002" dataDxfId="105" dataCellStyle="Comma"/>
    <tableColumn id="5" name="2003" dataDxfId="104" dataCellStyle="Comma"/>
    <tableColumn id="6" name="2004" dataDxfId="103" dataCellStyle="Comma"/>
    <tableColumn id="7" name="2005" dataDxfId="102" dataCellStyle="Comma"/>
    <tableColumn id="8" name="2006" dataDxfId="101" dataCellStyle="Comma"/>
    <tableColumn id="9" name="2007" dataDxfId="100" dataCellStyle="Comma"/>
    <tableColumn id="10" name="2008" dataDxfId="99" dataCellStyle="Comma"/>
    <tableColumn id="11" name="2009" dataDxfId="98" dataCellStyle="Comma"/>
    <tableColumn id="12" name="2010" dataDxfId="97" dataCellStyle="Comma"/>
    <tableColumn id="13" name="2011" dataDxfId="96" dataCellStyle="Comma"/>
    <tableColumn id="14" name="2012" dataDxfId="95" dataCellStyle="Comma"/>
    <tableColumn id="15" name="2013" dataDxfId="94" dataCellStyle="Comma"/>
    <tableColumn id="16" name="2014" dataDxfId="93" dataCellStyle="Comma"/>
    <tableColumn id="17" name="2015" dataDxfId="92"/>
    <tableColumn id="18" name="2016" dataDxfId="91"/>
    <tableColumn id="22" name="2017"/>
    <tableColumn id="23" name="2018"/>
    <tableColumn id="19" name="Average 2000-17" dataDxfId="90" dataCellStyle="Comma">
      <calculatedColumnFormula>AVERAGE(Table1[[#This Row],[2000]:[2016]])</calculatedColumnFormula>
    </tableColumn>
    <tableColumn id="20" name="Std dev 2000-17" dataDxfId="89" dataCellStyle="Comma">
      <calculatedColumnFormula>STDEV(Table1[[#This Row],[2000]:[2016]])</calculatedColumnFormula>
    </tableColumn>
    <tableColumn id="21" name="95% CI, +/-" dataDxfId="88" dataCellStyle="Comma">
      <calculatedColumnFormula>1.96*Table1[[#This Row],[Std dev 2000-17]]/SQRT(17)</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41:T56" totalsRowShown="0" headerRowDxfId="87" dataDxfId="85" headerRowBorderDxfId="86" tableBorderDxfId="84" dataCellStyle="Percent">
  <autoFilter ref="A41:T56"/>
  <tableColumns count="20">
    <tableColumn id="1" name="Fuel Source" dataDxfId="83"/>
    <tableColumn id="2" name="2000" dataDxfId="82" dataCellStyle="Percent"/>
    <tableColumn id="3" name="2001" dataDxfId="81" dataCellStyle="Percent"/>
    <tableColumn id="4" name="2002" dataDxfId="80" dataCellStyle="Percent"/>
    <tableColumn id="5" name="2003" dataDxfId="79" dataCellStyle="Percent"/>
    <tableColumn id="6" name="2004" dataDxfId="78" dataCellStyle="Percent"/>
    <tableColumn id="7" name="2005" dataDxfId="77" dataCellStyle="Percent"/>
    <tableColumn id="8" name="2006" dataDxfId="76" dataCellStyle="Percent"/>
    <tableColumn id="9" name="2007" dataDxfId="75" dataCellStyle="Percent"/>
    <tableColumn id="10" name="2008" dataDxfId="74" dataCellStyle="Percent"/>
    <tableColumn id="11" name="2009" dataDxfId="73" dataCellStyle="Percent"/>
    <tableColumn id="12" name="2010" dataDxfId="72" dataCellStyle="Percent"/>
    <tableColumn id="13" name="2011" dataDxfId="71" dataCellStyle="Percent"/>
    <tableColumn id="14" name="2012" dataDxfId="70" dataCellStyle="Percent"/>
    <tableColumn id="15" name="2013" dataDxfId="69" dataCellStyle="Percent"/>
    <tableColumn id="16" name="2014" dataDxfId="68" dataCellStyle="Percent"/>
    <tableColumn id="17" name="2015" dataDxfId="67" dataCellStyle="Percent"/>
    <tableColumn id="18" name="2016" dataDxfId="66" dataCellStyle="Percent"/>
    <tableColumn id="19" name="2017" dataDxfId="65" dataCellStyle="Percent"/>
    <tableColumn id="20" name="2018" dataDxfId="64" dataCellStyle="Percent"/>
  </tableColumns>
  <tableStyleInfo name="TableStyleLight1" showFirstColumn="0" showLastColumn="0" showRowStripes="1" showColumnStripes="0"/>
</table>
</file>

<file path=xl/tables/table4.xml><?xml version="1.0" encoding="utf-8"?>
<table xmlns="http://schemas.openxmlformats.org/spreadsheetml/2006/main" id="7" name="Table138" displayName="Table138" ref="A28:T36" totalsRowShown="0" headerRowDxfId="63" dataDxfId="62">
  <autoFilter ref="A28:T36"/>
  <tableColumns count="20">
    <tableColumn id="1" name="Fuel Source" dataDxfId="61"/>
    <tableColumn id="2" name="2000" dataDxfId="60" dataCellStyle="Comma">
      <calculatedColumnFormula>B7+B6</calculatedColumnFormula>
    </tableColumn>
    <tableColumn id="3" name="2001" dataDxfId="59" dataCellStyle="Comma"/>
    <tableColumn id="4" name="2002" dataDxfId="58" dataCellStyle="Comma"/>
    <tableColumn id="5" name="2003" dataDxfId="57" dataCellStyle="Comma"/>
    <tableColumn id="6" name="2004" dataDxfId="56" dataCellStyle="Comma"/>
    <tableColumn id="7" name="2005" dataDxfId="55" dataCellStyle="Comma"/>
    <tableColumn id="8" name="2006" dataDxfId="54" dataCellStyle="Comma"/>
    <tableColumn id="9" name="2007" dataDxfId="53" dataCellStyle="Comma"/>
    <tableColumn id="10" name="2008" dataDxfId="52" dataCellStyle="Comma"/>
    <tableColumn id="11" name="2009" dataDxfId="51" dataCellStyle="Comma"/>
    <tableColumn id="12" name="2010" dataDxfId="50" dataCellStyle="Comma"/>
    <tableColumn id="13" name="2011" dataDxfId="49" dataCellStyle="Comma"/>
    <tableColumn id="14" name="2012" dataDxfId="48" dataCellStyle="Comma"/>
    <tableColumn id="15" name="2013" dataDxfId="47"/>
    <tableColumn id="16" name="2014" dataDxfId="46"/>
    <tableColumn id="17" name="2015" dataDxfId="45"/>
    <tableColumn id="18" name="2016" dataDxfId="44"/>
    <tableColumn id="19" name="2017" dataDxfId="43"/>
    <tableColumn id="20" name="2018" dataDxfId="4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workbookViewId="0">
      <pane xSplit="1" topLeftCell="B1" activePane="topRight" state="frozen"/>
      <selection pane="topRight" activeCell="A27" sqref="A27"/>
    </sheetView>
  </sheetViews>
  <sheetFormatPr defaultColWidth="10.5546875" defaultRowHeight="13.8" x14ac:dyDescent="0.3"/>
  <cols>
    <col min="1" max="17" width="11.77734375" style="78" customWidth="1"/>
    <col min="18" max="18" width="11.6640625" style="78" customWidth="1"/>
    <col min="19" max="20" width="11.44140625" style="78" customWidth="1"/>
    <col min="21" max="22" width="10.5546875" style="78"/>
    <col min="23" max="23" width="12.77734375" style="78" customWidth="1"/>
    <col min="24" max="16384" width="10.5546875" style="78"/>
  </cols>
  <sheetData>
    <row r="1" spans="1:23" x14ac:dyDescent="0.3">
      <c r="A1" s="84" t="str">
        <f>'State Agg Fuel Mix 2000-2018'!A1</f>
        <v>Electricity Consumption by Fuel Source</v>
      </c>
      <c r="D1" s="84" t="str">
        <f>'State Agg Fuel Mix 2000-2018'!D1</f>
        <v>Updated Dec 2019</v>
      </c>
    </row>
    <row r="2" spans="1:23" x14ac:dyDescent="0.3">
      <c r="A2" s="78" t="str">
        <f>'State Agg Fuel Mix 2000-2018'!A2</f>
        <v>Washington State Aggregate Fuel Mix 2000-2018</v>
      </c>
    </row>
    <row r="3" spans="1:23" x14ac:dyDescent="0.3">
      <c r="A3" s="78" t="str">
        <f>'State Agg Fuel Mix 2000-2018'!A3</f>
        <v>Megawatt Hours</v>
      </c>
    </row>
    <row r="5" spans="1:23" s="82" customFormat="1" x14ac:dyDescent="0.3">
      <c r="A5" s="85" t="s">
        <v>0</v>
      </c>
      <c r="B5" s="86" t="s">
        <v>13</v>
      </c>
      <c r="C5" s="86" t="s">
        <v>14</v>
      </c>
      <c r="D5" s="86" t="s">
        <v>15</v>
      </c>
      <c r="E5" s="86" t="s">
        <v>16</v>
      </c>
      <c r="F5" s="86" t="s">
        <v>17</v>
      </c>
      <c r="G5" s="86" t="s">
        <v>18</v>
      </c>
      <c r="H5" s="86" t="s">
        <v>19</v>
      </c>
      <c r="I5" s="86" t="s">
        <v>20</v>
      </c>
      <c r="J5" s="86" t="s">
        <v>21</v>
      </c>
      <c r="K5" s="86" t="s">
        <v>22</v>
      </c>
      <c r="L5" s="86" t="s">
        <v>27</v>
      </c>
      <c r="M5" s="86" t="s">
        <v>28</v>
      </c>
      <c r="N5" s="86" t="s">
        <v>36</v>
      </c>
      <c r="O5" s="86" t="s">
        <v>53</v>
      </c>
      <c r="P5" s="86" t="s">
        <v>55</v>
      </c>
      <c r="Q5" s="115" t="s">
        <v>67</v>
      </c>
      <c r="R5" s="86" t="s">
        <v>81</v>
      </c>
      <c r="S5" s="86" t="s">
        <v>87</v>
      </c>
      <c r="T5" s="86" t="s">
        <v>97</v>
      </c>
    </row>
    <row r="6" spans="1:23" s="82" customFormat="1" ht="14.4" x14ac:dyDescent="0.3">
      <c r="A6" s="85" t="str">
        <f>'State Agg Fuel Mix 2000-2018'!A15</f>
        <v>Landfill Gas</v>
      </c>
      <c r="B6" s="87">
        <f>'State Agg Fuel Mix 2000-2018'!B15</f>
        <v>68978</v>
      </c>
      <c r="C6" s="87">
        <f>'State Agg Fuel Mix 2000-2018'!C15</f>
        <v>70807</v>
      </c>
      <c r="D6" s="87">
        <f>'State Agg Fuel Mix 2000-2018'!D15</f>
        <v>220705.36</v>
      </c>
      <c r="E6" s="87">
        <f>'State Agg Fuel Mix 2000-2018'!E15</f>
        <v>75124.600000000006</v>
      </c>
      <c r="F6" s="87">
        <f>'State Agg Fuel Mix 2000-2018'!F15</f>
        <v>134122</v>
      </c>
      <c r="G6" s="87">
        <f>'State Agg Fuel Mix 2000-2018'!G15</f>
        <v>80500</v>
      </c>
      <c r="H6" s="87">
        <f>'State Agg Fuel Mix 2000-2018'!H15</f>
        <v>57857.902000000002</v>
      </c>
      <c r="I6" s="87">
        <f>'State Agg Fuel Mix 2000-2018'!I15</f>
        <v>49040.764999999999</v>
      </c>
      <c r="J6" s="87">
        <f>'State Agg Fuel Mix 2000-2018'!J15</f>
        <v>23043.042000000001</v>
      </c>
      <c r="K6" s="87">
        <f>'State Agg Fuel Mix 2000-2018'!K15</f>
        <v>16058.359</v>
      </c>
      <c r="L6" s="87">
        <f>'State Agg Fuel Mix 2000-2018'!L15</f>
        <v>18787.384999999998</v>
      </c>
      <c r="M6" s="87">
        <f>'State Agg Fuel Mix 2000-2018'!M15</f>
        <v>49209.462</v>
      </c>
      <c r="N6" s="87">
        <f>'State Agg Fuel Mix 2000-2018'!N15</f>
        <v>83664.820999999996</v>
      </c>
      <c r="O6" s="87">
        <f>'State Agg Fuel Mix 2000-2018'!O15</f>
        <v>60741.197999999997</v>
      </c>
      <c r="P6" s="87">
        <f>'State Agg Fuel Mix 2000-2018'!P15</f>
        <v>104431.29671593619</v>
      </c>
      <c r="Q6" s="87">
        <f>'State Agg Fuel Mix 2000-2018'!Q15</f>
        <v>133132</v>
      </c>
      <c r="R6" s="87">
        <f>'State Agg Fuel Mix 2000-2018'!R15</f>
        <v>148177</v>
      </c>
      <c r="S6" s="87">
        <f>'State Agg Fuel Mix 2000-2018'!S15</f>
        <v>121566</v>
      </c>
      <c r="T6" s="87">
        <f>'State Agg Fuel Mix 2000-2018'!T15</f>
        <v>184859</v>
      </c>
      <c r="V6" s="95"/>
      <c r="W6" s="192"/>
    </row>
    <row r="7" spans="1:23" s="82" customFormat="1" ht="14.4" x14ac:dyDescent="0.3">
      <c r="A7" s="85" t="str">
        <f>'State Agg Fuel Mix 2000-2018'!A17</f>
        <v>Other</v>
      </c>
      <c r="B7" s="87">
        <f>'State Agg Fuel Mix 2000-2018'!B17</f>
        <v>0</v>
      </c>
      <c r="C7" s="87">
        <f>'State Agg Fuel Mix 2000-2018'!C17</f>
        <v>0</v>
      </c>
      <c r="D7" s="87">
        <f>'State Agg Fuel Mix 2000-2018'!D17</f>
        <v>233994.81</v>
      </c>
      <c r="E7" s="87">
        <f>'State Agg Fuel Mix 2000-2018'!E17</f>
        <v>6990.9359999999997</v>
      </c>
      <c r="F7" s="87">
        <f>'State Agg Fuel Mix 2000-2018'!F17</f>
        <v>37379</v>
      </c>
      <c r="G7" s="87">
        <f>'State Agg Fuel Mix 2000-2018'!G17</f>
        <v>31156</v>
      </c>
      <c r="H7" s="87">
        <f>'State Agg Fuel Mix 2000-2018'!H17</f>
        <v>10863.061</v>
      </c>
      <c r="I7" s="87">
        <f>'State Agg Fuel Mix 2000-2018'!I17</f>
        <v>12923.103999999999</v>
      </c>
      <c r="J7" s="87">
        <f>'State Agg Fuel Mix 2000-2018'!J17</f>
        <v>19390.588</v>
      </c>
      <c r="K7" s="87">
        <f>'State Agg Fuel Mix 2000-2018'!K17</f>
        <v>28649.909</v>
      </c>
      <c r="L7" s="87">
        <f>'State Agg Fuel Mix 2000-2018'!L17</f>
        <v>28504.384999999998</v>
      </c>
      <c r="M7" s="87">
        <f>'State Agg Fuel Mix 2000-2018'!M17</f>
        <v>27306.823</v>
      </c>
      <c r="N7" s="87">
        <f>'State Agg Fuel Mix 2000-2018'!N17</f>
        <v>36395.506999999998</v>
      </c>
      <c r="O7" s="87">
        <f>'State Agg Fuel Mix 2000-2018'!O17</f>
        <v>39528.330999999998</v>
      </c>
      <c r="P7" s="87">
        <f>'State Agg Fuel Mix 2000-2018'!P17</f>
        <v>59964.44435788547</v>
      </c>
      <c r="Q7" s="87">
        <f>'State Agg Fuel Mix 2000-2018'!Q17</f>
        <v>123321</v>
      </c>
      <c r="R7" s="87">
        <f>'State Agg Fuel Mix 2000-2018'!R17</f>
        <v>122071</v>
      </c>
      <c r="S7" s="87">
        <f>'State Agg Fuel Mix 2000-2018'!S17</f>
        <v>171942</v>
      </c>
      <c r="T7" s="87">
        <f>'State Agg Fuel Mix 2000-2018'!T17</f>
        <v>42931</v>
      </c>
      <c r="V7"/>
      <c r="W7"/>
    </row>
    <row r="8" spans="1:23" s="82" customFormat="1" ht="14.4" x14ac:dyDescent="0.3">
      <c r="A8" s="85" t="str">
        <f>'State Agg Fuel Mix 2000-2018'!A18</f>
        <v>Solar</v>
      </c>
      <c r="B8" s="87">
        <f>'State Agg Fuel Mix 2000-2018'!B18</f>
        <v>0</v>
      </c>
      <c r="C8" s="87">
        <f>'State Agg Fuel Mix 2000-2018'!C18</f>
        <v>0</v>
      </c>
      <c r="D8" s="87">
        <f>'State Agg Fuel Mix 2000-2018'!D18</f>
        <v>0</v>
      </c>
      <c r="E8" s="87">
        <f>'State Agg Fuel Mix 2000-2018'!E18</f>
        <v>0</v>
      </c>
      <c r="F8" s="87">
        <f>'State Agg Fuel Mix 2000-2018'!F18</f>
        <v>0</v>
      </c>
      <c r="G8" s="87">
        <f>'State Agg Fuel Mix 2000-2018'!G18</f>
        <v>0</v>
      </c>
      <c r="H8" s="87">
        <f>'State Agg Fuel Mix 2000-2018'!H18</f>
        <v>0</v>
      </c>
      <c r="I8" s="87">
        <f>'State Agg Fuel Mix 2000-2018'!I18</f>
        <v>0</v>
      </c>
      <c r="J8" s="87">
        <f>'State Agg Fuel Mix 2000-2018'!J18</f>
        <v>0</v>
      </c>
      <c r="K8" s="87">
        <f>'State Agg Fuel Mix 2000-2018'!K18</f>
        <v>0</v>
      </c>
      <c r="L8" s="87">
        <f>'State Agg Fuel Mix 2000-2018'!L18</f>
        <v>0</v>
      </c>
      <c r="M8" s="87">
        <f>'State Agg Fuel Mix 2000-2018'!M18</f>
        <v>0</v>
      </c>
      <c r="N8" s="87">
        <f>'State Agg Fuel Mix 2000-2018'!N18</f>
        <v>1433.0440000000001</v>
      </c>
      <c r="O8" s="87">
        <f>'State Agg Fuel Mix 2000-2018'!O18</f>
        <v>1709.0319999999999</v>
      </c>
      <c r="P8" s="87">
        <f>'State Agg Fuel Mix 2000-2018'!P18</f>
        <v>6618.384</v>
      </c>
      <c r="Q8" s="87">
        <f>'State Agg Fuel Mix 2000-2018'!Q18</f>
        <v>8807</v>
      </c>
      <c r="R8" s="87">
        <f>'State Agg Fuel Mix 2000-2018'!R18</f>
        <v>3491</v>
      </c>
      <c r="S8" s="87">
        <f>'State Agg Fuel Mix 2000-2018'!S18</f>
        <v>2740</v>
      </c>
      <c r="T8" s="87">
        <f>'State Agg Fuel Mix 2000-2018'!T18</f>
        <v>263695</v>
      </c>
      <c r="V8"/>
      <c r="W8"/>
    </row>
    <row r="9" spans="1:23" s="82" customFormat="1" ht="14.4" x14ac:dyDescent="0.3">
      <c r="A9" s="85" t="str">
        <f>'State Agg Fuel Mix 2000-2018'!A14</f>
        <v xml:space="preserve">Geothermal </v>
      </c>
      <c r="B9" s="87">
        <f>'State Agg Fuel Mix 2000-2018'!B14</f>
        <v>143024.29999999999</v>
      </c>
      <c r="C9" s="87">
        <f>'State Agg Fuel Mix 2000-2018'!C14</f>
        <v>158779</v>
      </c>
      <c r="D9" s="87">
        <f>'State Agg Fuel Mix 2000-2018'!D14</f>
        <v>0</v>
      </c>
      <c r="E9" s="87">
        <f>'State Agg Fuel Mix 2000-2018'!E14</f>
        <v>0</v>
      </c>
      <c r="F9" s="87">
        <f>'State Agg Fuel Mix 2000-2018'!F14</f>
        <v>0</v>
      </c>
      <c r="G9" s="87">
        <f>'State Agg Fuel Mix 2000-2018'!G14</f>
        <v>0</v>
      </c>
      <c r="H9" s="87">
        <f>'State Agg Fuel Mix 2000-2018'!H14</f>
        <v>14399.46</v>
      </c>
      <c r="I9" s="87">
        <f>'State Agg Fuel Mix 2000-2018'!I14</f>
        <v>11189.054</v>
      </c>
      <c r="J9" s="87">
        <f>'State Agg Fuel Mix 2000-2018'!J14</f>
        <v>16865.677</v>
      </c>
      <c r="K9" s="87">
        <f>'State Agg Fuel Mix 2000-2018'!K14</f>
        <v>19237.288</v>
      </c>
      <c r="L9" s="87">
        <f>'State Agg Fuel Mix 2000-2018'!L14</f>
        <v>17375.66</v>
      </c>
      <c r="M9" s="87">
        <f>'State Agg Fuel Mix 2000-2018'!M14</f>
        <v>18107.003000000001</v>
      </c>
      <c r="N9" s="87">
        <f>'State Agg Fuel Mix 2000-2018'!N14</f>
        <v>17003.18</v>
      </c>
      <c r="O9" s="87">
        <f>'State Agg Fuel Mix 2000-2018'!O14</f>
        <v>16138.138999999999</v>
      </c>
      <c r="P9" s="87">
        <f>'State Agg Fuel Mix 2000-2018'!P14</f>
        <v>17911.256000000001</v>
      </c>
      <c r="Q9" s="87">
        <f>'State Agg Fuel Mix 2000-2018'!Q14</f>
        <v>16085</v>
      </c>
      <c r="R9" s="87">
        <f>'State Agg Fuel Mix 2000-2018'!R14</f>
        <v>0</v>
      </c>
      <c r="S9" s="87">
        <f>'State Agg Fuel Mix 2000-2018'!S14</f>
        <v>0</v>
      </c>
      <c r="T9" s="87">
        <f>'State Agg Fuel Mix 2000-2018'!T14</f>
        <v>3540</v>
      </c>
      <c r="V9"/>
      <c r="W9"/>
    </row>
    <row r="10" spans="1:23" s="82" customFormat="1" ht="14.4" x14ac:dyDescent="0.3">
      <c r="A10" s="85" t="str">
        <f>'State Agg Fuel Mix 2000-2018'!A13</f>
        <v xml:space="preserve">Waste </v>
      </c>
      <c r="B10" s="87">
        <f>'State Agg Fuel Mix 2000-2018'!B13</f>
        <v>159888</v>
      </c>
      <c r="C10" s="87">
        <f>'State Agg Fuel Mix 2000-2018'!C13</f>
        <v>236666</v>
      </c>
      <c r="D10" s="87">
        <f>'State Agg Fuel Mix 2000-2018'!D13</f>
        <v>23471.302</v>
      </c>
      <c r="E10" s="87">
        <f>'State Agg Fuel Mix 2000-2018'!E13</f>
        <v>139056.421</v>
      </c>
      <c r="F10" s="87">
        <f>'State Agg Fuel Mix 2000-2018'!F13</f>
        <v>102864</v>
      </c>
      <c r="G10" s="87">
        <f>'State Agg Fuel Mix 2000-2018'!G13</f>
        <v>150955</v>
      </c>
      <c r="H10" s="87">
        <f>'State Agg Fuel Mix 2000-2018'!H13</f>
        <v>331963</v>
      </c>
      <c r="I10" s="87">
        <f>'State Agg Fuel Mix 2000-2018'!I13</f>
        <v>288528</v>
      </c>
      <c r="J10" s="87">
        <f>'State Agg Fuel Mix 2000-2018'!J13</f>
        <v>276668.90399999998</v>
      </c>
      <c r="K10" s="87">
        <f>'State Agg Fuel Mix 2000-2018'!K13</f>
        <v>296179.5</v>
      </c>
      <c r="L10" s="87">
        <f>'State Agg Fuel Mix 2000-2018'!L13</f>
        <v>332719.18699999998</v>
      </c>
      <c r="M10" s="87">
        <f>'State Agg Fuel Mix 2000-2018'!M13</f>
        <v>336947.68099999998</v>
      </c>
      <c r="N10" s="87">
        <f>'State Agg Fuel Mix 2000-2018'!N13</f>
        <v>303066.17</v>
      </c>
      <c r="O10" s="87">
        <f>'State Agg Fuel Mix 2000-2018'!O13</f>
        <v>221914.345</v>
      </c>
      <c r="P10" s="87">
        <f>'State Agg Fuel Mix 2000-2018'!P13</f>
        <v>203960.34999549703</v>
      </c>
      <c r="Q10" s="87">
        <f>'State Agg Fuel Mix 2000-2018'!Q13</f>
        <v>35566</v>
      </c>
      <c r="R10" s="87">
        <f>'State Agg Fuel Mix 2000-2018'!R13</f>
        <v>36723</v>
      </c>
      <c r="S10" s="87">
        <f>'State Agg Fuel Mix 2000-2018'!S13</f>
        <v>35234</v>
      </c>
      <c r="T10" s="87">
        <f>'State Agg Fuel Mix 2000-2018'!T13</f>
        <v>35627</v>
      </c>
      <c r="V10"/>
      <c r="W10"/>
    </row>
    <row r="11" spans="1:23" s="82" customFormat="1" ht="14.4" x14ac:dyDescent="0.3">
      <c r="A11" s="85" t="str">
        <f>'State Agg Fuel Mix 2000-2018'!A12</f>
        <v xml:space="preserve">Petroleum </v>
      </c>
      <c r="B11" s="87">
        <f>'State Agg Fuel Mix 2000-2018'!B12</f>
        <v>401383.21</v>
      </c>
      <c r="C11" s="87">
        <f>'State Agg Fuel Mix 2000-2018'!C12</f>
        <v>489650</v>
      </c>
      <c r="D11" s="87">
        <f>'State Agg Fuel Mix 2000-2018'!D12</f>
        <v>22244.172999999999</v>
      </c>
      <c r="E11" s="87">
        <f>'State Agg Fuel Mix 2000-2018'!E12</f>
        <v>34956.951999999997</v>
      </c>
      <c r="F11" s="87">
        <f>'State Agg Fuel Mix 2000-2018'!F12</f>
        <v>53046</v>
      </c>
      <c r="G11" s="87">
        <f>'State Agg Fuel Mix 2000-2018'!G12</f>
        <v>44233</v>
      </c>
      <c r="H11" s="87">
        <f>'State Agg Fuel Mix 2000-2018'!H12</f>
        <v>62231.714</v>
      </c>
      <c r="I11" s="87">
        <f>'State Agg Fuel Mix 2000-2018'!I12</f>
        <v>69267.262000000002</v>
      </c>
      <c r="J11" s="87">
        <f>'State Agg Fuel Mix 2000-2018'!J12</f>
        <v>69936.697</v>
      </c>
      <c r="K11" s="87">
        <f>'State Agg Fuel Mix 2000-2018'!K12</f>
        <v>94360.441000000006</v>
      </c>
      <c r="L11" s="87">
        <f>'State Agg Fuel Mix 2000-2018'!L12</f>
        <v>81372.403000000006</v>
      </c>
      <c r="M11" s="87">
        <f>'State Agg Fuel Mix 2000-2018'!M12</f>
        <v>68539.483999999997</v>
      </c>
      <c r="N11" s="87">
        <f>'State Agg Fuel Mix 2000-2018'!N12</f>
        <v>67579.567999999999</v>
      </c>
      <c r="O11" s="87">
        <f>'State Agg Fuel Mix 2000-2018'!O12</f>
        <v>64611.319000000003</v>
      </c>
      <c r="P11" s="87">
        <f>'State Agg Fuel Mix 2000-2018'!P12</f>
        <v>59674.446021880045</v>
      </c>
      <c r="Q11" s="87">
        <f>'State Agg Fuel Mix 2000-2018'!Q12</f>
        <v>47108</v>
      </c>
      <c r="R11" s="87">
        <f>'State Agg Fuel Mix 2000-2018'!R12</f>
        <v>61888</v>
      </c>
      <c r="S11" s="87">
        <f>'State Agg Fuel Mix 2000-2018'!S12</f>
        <v>103244</v>
      </c>
      <c r="T11" s="87">
        <f>'State Agg Fuel Mix 2000-2018'!T12</f>
        <v>15854</v>
      </c>
      <c r="V11"/>
      <c r="W11"/>
    </row>
    <row r="12" spans="1:23" s="82" customFormat="1" ht="14.4" x14ac:dyDescent="0.3">
      <c r="A12" s="85" t="s">
        <v>73</v>
      </c>
      <c r="B12" s="87">
        <f>'State Agg Fuel Mix 2000-2018'!B18</f>
        <v>0</v>
      </c>
      <c r="C12" s="87">
        <f>'State Agg Fuel Mix 2000-2018'!C18</f>
        <v>0</v>
      </c>
      <c r="D12" s="87">
        <f>'State Agg Fuel Mix 2000-2018'!D18</f>
        <v>0</v>
      </c>
      <c r="E12" s="87">
        <f>'State Agg Fuel Mix 2000-2018'!E18</f>
        <v>0</v>
      </c>
      <c r="F12" s="87">
        <f>'State Agg Fuel Mix 2000-2018'!F18</f>
        <v>0</v>
      </c>
      <c r="G12" s="87">
        <f>'State Agg Fuel Mix 2000-2018'!G18</f>
        <v>0</v>
      </c>
      <c r="H12" s="87">
        <f>'State Agg Fuel Mix 2000-2018'!H18</f>
        <v>0</v>
      </c>
      <c r="I12" s="87">
        <f>'State Agg Fuel Mix 2000-2018'!I18</f>
        <v>0</v>
      </c>
      <c r="J12" s="87">
        <f>'State Agg Fuel Mix 2000-2018'!J18</f>
        <v>0</v>
      </c>
      <c r="K12" s="87">
        <f>'State Agg Fuel Mix 2000-2018'!K18</f>
        <v>0</v>
      </c>
      <c r="L12" s="87">
        <f>'State Agg Fuel Mix 2000-2018'!L18</f>
        <v>0</v>
      </c>
      <c r="M12" s="87">
        <f>'State Agg Fuel Mix 2000-2018'!M18</f>
        <v>0</v>
      </c>
      <c r="N12" s="87"/>
      <c r="O12" s="87"/>
      <c r="P12" s="87"/>
      <c r="Q12" s="87"/>
      <c r="R12" s="87"/>
      <c r="S12" s="87"/>
      <c r="T12" s="87"/>
      <c r="V12"/>
      <c r="W12"/>
    </row>
    <row r="13" spans="1:23" s="82" customFormat="1" ht="14.4" x14ac:dyDescent="0.3">
      <c r="A13" s="85" t="s">
        <v>74</v>
      </c>
      <c r="B13" s="87">
        <f>'State Agg Fuel Mix 2000-2018'!B18</f>
        <v>0</v>
      </c>
      <c r="C13" s="87">
        <f>'State Agg Fuel Mix 2000-2018'!C18</f>
        <v>0</v>
      </c>
      <c r="D13" s="87">
        <f>'State Agg Fuel Mix 2000-2018'!D18</f>
        <v>0</v>
      </c>
      <c r="E13" s="87">
        <f>'State Agg Fuel Mix 2000-2018'!E18</f>
        <v>0</v>
      </c>
      <c r="F13" s="87">
        <f>'State Agg Fuel Mix 2000-2018'!F18</f>
        <v>0</v>
      </c>
      <c r="G13" s="87">
        <f>'State Agg Fuel Mix 2000-2018'!G18</f>
        <v>0</v>
      </c>
      <c r="H13" s="87">
        <f>'State Agg Fuel Mix 2000-2018'!H18</f>
        <v>0</v>
      </c>
      <c r="I13" s="87">
        <f>'State Agg Fuel Mix 2000-2018'!I18</f>
        <v>0</v>
      </c>
      <c r="J13" s="87">
        <f>'State Agg Fuel Mix 2000-2018'!J18</f>
        <v>0</v>
      </c>
      <c r="K13" s="87">
        <f>'State Agg Fuel Mix 2000-2018'!K18</f>
        <v>0</v>
      </c>
      <c r="L13" s="87">
        <f>'State Agg Fuel Mix 2000-2018'!L18</f>
        <v>0</v>
      </c>
      <c r="M13" s="87">
        <f>'State Agg Fuel Mix 2000-2018'!M18</f>
        <v>0</v>
      </c>
      <c r="N13" s="87"/>
      <c r="O13" s="87"/>
      <c r="P13" s="87"/>
      <c r="Q13" s="87"/>
      <c r="R13" s="87"/>
      <c r="S13" s="87"/>
      <c r="T13" s="87"/>
      <c r="V13"/>
      <c r="W13"/>
    </row>
    <row r="14" spans="1:23" s="82" customFormat="1" ht="14.4" x14ac:dyDescent="0.3">
      <c r="A14" s="85" t="s">
        <v>101</v>
      </c>
      <c r="B14" s="87">
        <f>'State Agg Fuel Mix 2000-2018'!B18</f>
        <v>0</v>
      </c>
      <c r="C14" s="87">
        <f>'State Agg Fuel Mix 2000-2018'!C18</f>
        <v>0</v>
      </c>
      <c r="D14" s="87">
        <f>'State Agg Fuel Mix 2000-2018'!D18</f>
        <v>0</v>
      </c>
      <c r="E14" s="87">
        <f>'State Agg Fuel Mix 2000-2018'!E18</f>
        <v>0</v>
      </c>
      <c r="F14" s="87">
        <f>'State Agg Fuel Mix 2000-2018'!F18</f>
        <v>0</v>
      </c>
      <c r="G14" s="87">
        <f>'State Agg Fuel Mix 2000-2018'!G18</f>
        <v>0</v>
      </c>
      <c r="H14" s="87">
        <f>'State Agg Fuel Mix 2000-2018'!H18</f>
        <v>0</v>
      </c>
      <c r="I14" s="87">
        <f>'State Agg Fuel Mix 2000-2018'!I18</f>
        <v>0</v>
      </c>
      <c r="J14" s="87">
        <f>'State Agg Fuel Mix 2000-2018'!J18</f>
        <v>0</v>
      </c>
      <c r="K14" s="87">
        <f>'State Agg Fuel Mix 2000-2018'!K18</f>
        <v>0</v>
      </c>
      <c r="L14" s="87">
        <f>'State Agg Fuel Mix 2000-2018'!L18</f>
        <v>0</v>
      </c>
      <c r="M14" s="87">
        <f>'State Agg Fuel Mix 2000-2018'!M18</f>
        <v>0</v>
      </c>
      <c r="N14" s="87"/>
      <c r="O14" s="87"/>
      <c r="P14" s="87"/>
      <c r="Q14" s="87"/>
      <c r="R14" s="87"/>
      <c r="S14" s="87"/>
      <c r="T14" s="87"/>
      <c r="V14"/>
      <c r="W14"/>
    </row>
    <row r="15" spans="1:23" s="82" customFormat="1" ht="14.4" x14ac:dyDescent="0.3">
      <c r="A15" s="85" t="str">
        <f>'State Agg Fuel Mix 2000-2018'!A11</f>
        <v xml:space="preserve">Biomass </v>
      </c>
      <c r="B15" s="87">
        <f>'State Agg Fuel Mix 2000-2018'!B11</f>
        <v>1100469.01</v>
      </c>
      <c r="C15" s="87">
        <f>'State Agg Fuel Mix 2000-2018'!C11</f>
        <v>937515</v>
      </c>
      <c r="D15" s="87">
        <f>'State Agg Fuel Mix 2000-2018'!D11</f>
        <v>392378.42499999999</v>
      </c>
      <c r="E15" s="87">
        <f>'State Agg Fuel Mix 2000-2018'!E11</f>
        <v>434699.94699999999</v>
      </c>
      <c r="F15" s="87">
        <f>'State Agg Fuel Mix 2000-2018'!F11</f>
        <v>536643</v>
      </c>
      <c r="G15" s="87">
        <f>'State Agg Fuel Mix 2000-2018'!G11</f>
        <v>587085</v>
      </c>
      <c r="H15" s="87">
        <f>'State Agg Fuel Mix 2000-2018'!H11</f>
        <v>392712</v>
      </c>
      <c r="I15" s="87">
        <f>'State Agg Fuel Mix 2000-2018'!I11</f>
        <v>460983</v>
      </c>
      <c r="J15" s="87">
        <f>'State Agg Fuel Mix 2000-2018'!J11</f>
        <v>415225.78</v>
      </c>
      <c r="K15" s="87">
        <f>'State Agg Fuel Mix 2000-2018'!K11</f>
        <v>445076.39799999999</v>
      </c>
      <c r="L15" s="87">
        <f>'State Agg Fuel Mix 2000-2018'!L11</f>
        <v>492371.446</v>
      </c>
      <c r="M15" s="87">
        <f>'State Agg Fuel Mix 2000-2018'!M11</f>
        <v>446889.57799999998</v>
      </c>
      <c r="N15" s="87">
        <f>'State Agg Fuel Mix 2000-2018'!N11</f>
        <v>310811.728</v>
      </c>
      <c r="O15" s="87">
        <f>'State Agg Fuel Mix 2000-2018'!O11</f>
        <v>260972.201</v>
      </c>
      <c r="P15" s="87">
        <f>'State Agg Fuel Mix 2000-2018'!P11</f>
        <v>300416.39194897329</v>
      </c>
      <c r="Q15" s="87">
        <f>'State Agg Fuel Mix 2000-2018'!Q11</f>
        <v>401408</v>
      </c>
      <c r="R15" s="87">
        <f>'State Agg Fuel Mix 2000-2018'!R11</f>
        <v>675649</v>
      </c>
      <c r="S15" s="87">
        <f>'State Agg Fuel Mix 2000-2018'!S11</f>
        <v>562311</v>
      </c>
      <c r="T15" s="87">
        <f>'State Agg Fuel Mix 2000-2018'!T11</f>
        <v>417963</v>
      </c>
      <c r="V15"/>
      <c r="W15"/>
    </row>
    <row r="16" spans="1:23" s="82" customFormat="1" ht="14.4" x14ac:dyDescent="0.3">
      <c r="A16" s="85" t="str">
        <f>'State Agg Fuel Mix 2000-2018'!A16</f>
        <v xml:space="preserve">Wind </v>
      </c>
      <c r="B16" s="87">
        <f>'State Agg Fuel Mix 2000-2018'!B16</f>
        <v>0</v>
      </c>
      <c r="C16" s="87">
        <f>'State Agg Fuel Mix 2000-2018'!C16</f>
        <v>23822</v>
      </c>
      <c r="D16" s="87">
        <f>'State Agg Fuel Mix 2000-2018'!D16</f>
        <v>163134.48000000001</v>
      </c>
      <c r="E16" s="87">
        <f>'State Agg Fuel Mix 2000-2018'!E16</f>
        <v>320539.98700000002</v>
      </c>
      <c r="F16" s="87">
        <f>'State Agg Fuel Mix 2000-2018'!F16</f>
        <v>346470</v>
      </c>
      <c r="G16" s="87">
        <f>'State Agg Fuel Mix 2000-2018'!G16</f>
        <v>432667</v>
      </c>
      <c r="H16" s="87">
        <f>'State Agg Fuel Mix 2000-2018'!H16</f>
        <v>867392</v>
      </c>
      <c r="I16" s="87">
        <f>'State Agg Fuel Mix 2000-2018'!I16</f>
        <v>545622</v>
      </c>
      <c r="J16" s="87">
        <f>'State Agg Fuel Mix 2000-2018'!J16</f>
        <v>1010928</v>
      </c>
      <c r="K16" s="87">
        <f>'State Agg Fuel Mix 2000-2018'!K16</f>
        <v>587994</v>
      </c>
      <c r="L16" s="87">
        <f>'State Agg Fuel Mix 2000-2018'!L16</f>
        <v>567280.99399999995</v>
      </c>
      <c r="M16" s="87">
        <f>'State Agg Fuel Mix 2000-2018'!M16</f>
        <v>1017701.777</v>
      </c>
      <c r="N16" s="87">
        <f>'State Agg Fuel Mix 2000-2018'!N16</f>
        <v>3011137.4070000001</v>
      </c>
      <c r="O16" s="87">
        <f>'State Agg Fuel Mix 2000-2018'!O16</f>
        <v>2859414.9079999998</v>
      </c>
      <c r="P16" s="87">
        <f>'State Agg Fuel Mix 2000-2018'!P16</f>
        <v>2219612.94</v>
      </c>
      <c r="Q16" s="87">
        <f>'State Agg Fuel Mix 2000-2018'!Q16</f>
        <v>2029032</v>
      </c>
      <c r="R16" s="87">
        <f>'State Agg Fuel Mix 2000-2018'!R16</f>
        <v>3661267</v>
      </c>
      <c r="S16" s="87">
        <f>'State Agg Fuel Mix 2000-2018'!S16</f>
        <v>2674081</v>
      </c>
      <c r="T16" s="87">
        <f>'State Agg Fuel Mix 2000-2018'!T16</f>
        <v>4288021</v>
      </c>
      <c r="V16"/>
      <c r="W16"/>
    </row>
    <row r="17" spans="1:23" s="82" customFormat="1" ht="14.4" x14ac:dyDescent="0.3">
      <c r="A17" s="85" t="str">
        <f>'State Agg Fuel Mix 2000-2018'!A10</f>
        <v xml:space="preserve">Nuclear </v>
      </c>
      <c r="B17" s="87">
        <f>'State Agg Fuel Mix 2000-2018'!B10</f>
        <v>4285939.1500000004</v>
      </c>
      <c r="C17" s="87">
        <f>'State Agg Fuel Mix 2000-2018'!C10</f>
        <v>3975371</v>
      </c>
      <c r="D17" s="87">
        <f>'State Agg Fuel Mix 2000-2018'!D10</f>
        <v>3858715.5279999999</v>
      </c>
      <c r="E17" s="87">
        <f>'State Agg Fuel Mix 2000-2018'!E10</f>
        <v>3726175.2439999999</v>
      </c>
      <c r="F17" s="87">
        <f>'State Agg Fuel Mix 2000-2018'!F10</f>
        <v>4591072</v>
      </c>
      <c r="G17" s="87">
        <f>'State Agg Fuel Mix 2000-2018'!G10</f>
        <v>4403537</v>
      </c>
      <c r="H17" s="87">
        <f>'State Agg Fuel Mix 2000-2018'!H10</f>
        <v>4513216</v>
      </c>
      <c r="I17" s="87">
        <f>'State Agg Fuel Mix 2000-2018'!I10</f>
        <v>4326265</v>
      </c>
      <c r="J17" s="87">
        <f>'State Agg Fuel Mix 2000-2018'!J10</f>
        <v>5083665</v>
      </c>
      <c r="K17" s="87">
        <f>'State Agg Fuel Mix 2000-2018'!K10</f>
        <v>3653541</v>
      </c>
      <c r="L17" s="87">
        <f>'State Agg Fuel Mix 2000-2018'!L10</f>
        <v>5430617.4440000001</v>
      </c>
      <c r="M17" s="87">
        <f>'State Agg Fuel Mix 2000-2018'!M10</f>
        <v>2390244.5189999999</v>
      </c>
      <c r="N17" s="87">
        <f>'State Agg Fuel Mix 2000-2018'!N10</f>
        <v>4239397.852</v>
      </c>
      <c r="O17" s="87">
        <f>'State Agg Fuel Mix 2000-2018'!O10</f>
        <v>4247504.0990000004</v>
      </c>
      <c r="P17" s="87">
        <f>'State Agg Fuel Mix 2000-2018'!P10</f>
        <v>4617390.9954746496</v>
      </c>
      <c r="Q17" s="87">
        <f>'State Agg Fuel Mix 2000-2018'!Q10</f>
        <v>4021955</v>
      </c>
      <c r="R17" s="87">
        <f>'State Agg Fuel Mix 2000-2018'!R10</f>
        <v>4308647</v>
      </c>
      <c r="S17" s="87">
        <f>'State Agg Fuel Mix 2000-2018'!S10</f>
        <v>3941745</v>
      </c>
      <c r="T17" s="87">
        <f>'State Agg Fuel Mix 2000-2018'!T10</f>
        <v>4441378</v>
      </c>
      <c r="V17"/>
      <c r="W17"/>
    </row>
    <row r="18" spans="1:23" s="82" customFormat="1" ht="14.4" x14ac:dyDescent="0.3">
      <c r="A18" s="85" t="str">
        <f>'State Agg Fuel Mix 2000-2018'!A9</f>
        <v xml:space="preserve">Natural Gas </v>
      </c>
      <c r="B18" s="87">
        <f>'State Agg Fuel Mix 2000-2018'!B8+'State Agg Fuel Mix 2000-2018'!B9</f>
        <v>10771994.35</v>
      </c>
      <c r="C18" s="87">
        <f>'State Agg Fuel Mix 2000-2018'!C8+'State Agg Fuel Mix 2000-2018'!C9</f>
        <v>11863293</v>
      </c>
      <c r="D18" s="87">
        <f>'State Agg Fuel Mix 2000-2018'!D8+'State Agg Fuel Mix 2000-2018'!D9</f>
        <v>6606078.6979999999</v>
      </c>
      <c r="E18" s="87">
        <f>'State Agg Fuel Mix 2000-2018'!E8+'State Agg Fuel Mix 2000-2018'!E9</f>
        <v>7961221.0470000003</v>
      </c>
      <c r="F18" s="87">
        <f>'State Agg Fuel Mix 2000-2018'!F8+'State Agg Fuel Mix 2000-2018'!F9</f>
        <v>7379355.7939999998</v>
      </c>
      <c r="G18" s="87">
        <f>'State Agg Fuel Mix 2000-2018'!G8+'State Agg Fuel Mix 2000-2018'!G9</f>
        <v>7986135</v>
      </c>
      <c r="H18" s="87">
        <f>'State Agg Fuel Mix 2000-2018'!H8+'State Agg Fuel Mix 2000-2018'!H9</f>
        <v>7319961.1199999992</v>
      </c>
      <c r="I18" s="87">
        <f>'State Agg Fuel Mix 2000-2018'!I8+'State Agg Fuel Mix 2000-2018'!I9</f>
        <v>8459743.8580000009</v>
      </c>
      <c r="J18" s="87">
        <f>'State Agg Fuel Mix 2000-2018'!J8+'State Agg Fuel Mix 2000-2018'!J9</f>
        <v>9021053.5899999999</v>
      </c>
      <c r="K18" s="87">
        <f>'State Agg Fuel Mix 2000-2018'!K8+'State Agg Fuel Mix 2000-2018'!K9</f>
        <v>11846699.790000001</v>
      </c>
      <c r="L18" s="87">
        <f>'State Agg Fuel Mix 2000-2018'!L8+'State Agg Fuel Mix 2000-2018'!L9</f>
        <v>12207985.115</v>
      </c>
      <c r="M18" s="87">
        <f>'State Agg Fuel Mix 2000-2018'!M8+'State Agg Fuel Mix 2000-2018'!M9</f>
        <v>7003277.7319999998</v>
      </c>
      <c r="N18" s="87">
        <f>'State Agg Fuel Mix 2000-2018'!N8+'State Agg Fuel Mix 2000-2018'!N9</f>
        <v>7439486.4199999999</v>
      </c>
      <c r="O18" s="87">
        <f>'State Agg Fuel Mix 2000-2018'!O8+'State Agg Fuel Mix 2000-2018'!O9</f>
        <v>11949790.454</v>
      </c>
      <c r="P18" s="87">
        <f>'State Agg Fuel Mix 2000-2018'!P8+'State Agg Fuel Mix 2000-2018'!P9</f>
        <v>10442483.584728148</v>
      </c>
      <c r="Q18" s="87">
        <f>'State Agg Fuel Mix 2000-2018'!Q8+'State Agg Fuel Mix 2000-2018'!Q9</f>
        <v>11807835</v>
      </c>
      <c r="R18" s="87">
        <f>'State Agg Fuel Mix 2000-2018'!R8+'State Agg Fuel Mix 2000-2018'!R9</f>
        <v>9937111</v>
      </c>
      <c r="S18" s="87">
        <f>'State Agg Fuel Mix 2000-2018'!S8+'State Agg Fuel Mix 2000-2018'!S9</f>
        <v>10181880</v>
      </c>
      <c r="T18" s="87">
        <f>'State Agg Fuel Mix 2000-2018'!T8+'State Agg Fuel Mix 2000-2018'!T9</f>
        <v>6861147</v>
      </c>
      <c r="V18"/>
      <c r="W18"/>
    </row>
    <row r="19" spans="1:23" s="82" customFormat="1" ht="14.4" x14ac:dyDescent="0.3">
      <c r="A19" s="85" t="str">
        <f>'State Agg Fuel Mix 2000-2018'!A7</f>
        <v xml:space="preserve">Coal </v>
      </c>
      <c r="B19" s="87">
        <f>'State Agg Fuel Mix 2000-2018'!B7</f>
        <v>16243438.27</v>
      </c>
      <c r="C19" s="87">
        <f>'State Agg Fuel Mix 2000-2018'!C7</f>
        <v>13247976</v>
      </c>
      <c r="D19" s="87">
        <f>'State Agg Fuel Mix 2000-2018'!D7</f>
        <v>10076411.603</v>
      </c>
      <c r="E19" s="87">
        <f>'State Agg Fuel Mix 2000-2018'!E7</f>
        <v>14336264.477</v>
      </c>
      <c r="F19" s="87">
        <f>'State Agg Fuel Mix 2000-2018'!F7</f>
        <v>14459001</v>
      </c>
      <c r="G19" s="87">
        <f>'State Agg Fuel Mix 2000-2018'!G7</f>
        <v>14860017</v>
      </c>
      <c r="H19" s="87">
        <f>'State Agg Fuel Mix 2000-2018'!H7</f>
        <v>14245188</v>
      </c>
      <c r="I19" s="87">
        <f>'State Agg Fuel Mix 2000-2018'!I7</f>
        <v>14866637</v>
      </c>
      <c r="J19" s="87">
        <f>'State Agg Fuel Mix 2000-2018'!J7</f>
        <v>15034912</v>
      </c>
      <c r="K19" s="87">
        <f>'State Agg Fuel Mix 2000-2018'!K7</f>
        <v>14672973</v>
      </c>
      <c r="L19" s="87">
        <f>'State Agg Fuel Mix 2000-2018'!L7</f>
        <v>15955167.881999999</v>
      </c>
      <c r="M19" s="87">
        <f>'State Agg Fuel Mix 2000-2018'!M7</f>
        <v>12900636.259</v>
      </c>
      <c r="N19" s="87">
        <f>'State Agg Fuel Mix 2000-2018'!N7</f>
        <v>12149258.443</v>
      </c>
      <c r="O19" s="87">
        <f>'State Agg Fuel Mix 2000-2018'!O7</f>
        <v>13519851.679</v>
      </c>
      <c r="P19" s="87">
        <f>'State Agg Fuel Mix 2000-2018'!P7</f>
        <v>14026539.562654842</v>
      </c>
      <c r="Q19" s="87">
        <f>'State Agg Fuel Mix 2000-2018'!Q7</f>
        <v>14388993</v>
      </c>
      <c r="R19" s="87">
        <f>'State Agg Fuel Mix 2000-2018'!R7</f>
        <v>12799782</v>
      </c>
      <c r="S19" s="87">
        <f>'State Agg Fuel Mix 2000-2018'!S7</f>
        <v>12593438</v>
      </c>
      <c r="T19" s="87">
        <f>'State Agg Fuel Mix 2000-2018'!T7</f>
        <v>9556048</v>
      </c>
      <c r="V19"/>
      <c r="W19"/>
    </row>
    <row r="20" spans="1:23" s="82" customFormat="1" ht="14.4" x14ac:dyDescent="0.3">
      <c r="A20" s="85" t="str">
        <f>'State Agg Fuel Mix 2000-2018'!A6</f>
        <v>Hydropower</v>
      </c>
      <c r="B20" s="87">
        <f>'State Agg Fuel Mix 2000-2018'!B6</f>
        <v>67889833.989999995</v>
      </c>
      <c r="C20" s="87">
        <f>'State Agg Fuel Mix 2000-2018'!C6</f>
        <v>45853455</v>
      </c>
      <c r="D20" s="87">
        <f>'State Agg Fuel Mix 2000-2018'!D6</f>
        <v>56339641.008000001</v>
      </c>
      <c r="E20" s="87">
        <f>'State Agg Fuel Mix 2000-2018'!E6</f>
        <v>53850477.776000001</v>
      </c>
      <c r="F20" s="87">
        <f>'State Agg Fuel Mix 2000-2018'!F6</f>
        <v>54132176</v>
      </c>
      <c r="G20" s="87">
        <f>'State Agg Fuel Mix 2000-2018'!G6</f>
        <v>55342273</v>
      </c>
      <c r="H20" s="87">
        <f>'State Agg Fuel Mix 2000-2018'!H6</f>
        <v>59609529</v>
      </c>
      <c r="I20" s="87">
        <f>'State Agg Fuel Mix 2000-2018'!I6</f>
        <v>59203647</v>
      </c>
      <c r="J20" s="87">
        <f>'State Agg Fuel Mix 2000-2018'!J6</f>
        <v>58235550</v>
      </c>
      <c r="K20" s="87">
        <f>'State Agg Fuel Mix 2000-2018'!K6</f>
        <v>57214771</v>
      </c>
      <c r="L20" s="87">
        <f>'State Agg Fuel Mix 2000-2018'!L6</f>
        <v>53412120.715000004</v>
      </c>
      <c r="M20" s="87">
        <f>'State Agg Fuel Mix 2000-2018'!M6</f>
        <v>66847396.575000003</v>
      </c>
      <c r="N20" s="87">
        <f>'State Agg Fuel Mix 2000-2018'!N6</f>
        <v>62984536.362000003</v>
      </c>
      <c r="O20" s="87">
        <f>'State Agg Fuel Mix 2000-2018'!O6</f>
        <v>58074493.126000002</v>
      </c>
      <c r="P20" s="87">
        <f>'State Agg Fuel Mix 2000-2018'!P6</f>
        <v>59723804.568102188</v>
      </c>
      <c r="Q20" s="87">
        <f>'State Agg Fuel Mix 2000-2018'!Q6</f>
        <v>55306859</v>
      </c>
      <c r="R20" s="87">
        <f>'State Agg Fuel Mix 2000-2018'!R6</f>
        <v>55697796</v>
      </c>
      <c r="S20" s="87">
        <f>'State Agg Fuel Mix 2000-2018'!S6</f>
        <v>63644891</v>
      </c>
      <c r="T20" s="87">
        <f>'State Agg Fuel Mix 2000-2018'!T6</f>
        <v>55340207</v>
      </c>
      <c r="V20"/>
      <c r="W20"/>
    </row>
    <row r="21" spans="1:23" s="82" customFormat="1" ht="14.4" x14ac:dyDescent="0.3">
      <c r="A21" s="85" t="s">
        <v>95</v>
      </c>
      <c r="B21"/>
      <c r="C21"/>
      <c r="D21"/>
      <c r="E21"/>
      <c r="F21"/>
      <c r="G21"/>
      <c r="H21"/>
      <c r="I21"/>
      <c r="J21"/>
      <c r="K21"/>
      <c r="L21"/>
      <c r="M21"/>
      <c r="N21"/>
      <c r="O21"/>
      <c r="P21"/>
      <c r="Q21" s="87"/>
      <c r="R21" s="87"/>
      <c r="S21" s="87"/>
      <c r="T21" s="87">
        <f>'State Agg Fuel Mix 2000-2018'!T19</f>
        <v>12095395</v>
      </c>
      <c r="V21"/>
      <c r="W21"/>
    </row>
    <row r="22" spans="1:23" s="84" customFormat="1" ht="14.4" x14ac:dyDescent="0.3">
      <c r="A22" s="85" t="str">
        <f>'State Agg Fuel Mix 2000-2018'!A20</f>
        <v>Total</v>
      </c>
      <c r="B22" s="175">
        <f>'State Agg Fuel Mix 2000-2018'!B20</f>
        <v>101064948.27999999</v>
      </c>
      <c r="C22" s="175">
        <f>'State Agg Fuel Mix 2000-2018'!C20</f>
        <v>76857334</v>
      </c>
      <c r="D22" s="175">
        <f>'State Agg Fuel Mix 2000-2018'!D20</f>
        <v>77936775.386999995</v>
      </c>
      <c r="E22" s="175">
        <f>'State Agg Fuel Mix 2000-2018'!E20</f>
        <v>80885507.387000024</v>
      </c>
      <c r="F22" s="175">
        <f>'State Agg Fuel Mix 2000-2018'!F20</f>
        <v>81772128.794</v>
      </c>
      <c r="G22" s="175">
        <f>'State Agg Fuel Mix 2000-2018'!G20</f>
        <v>83918558</v>
      </c>
      <c r="H22" s="175">
        <f>'State Agg Fuel Mix 2000-2018'!H20</f>
        <v>87425313.256999999</v>
      </c>
      <c r="I22" s="175">
        <f>'State Agg Fuel Mix 2000-2018'!I20</f>
        <v>88293846.042999998</v>
      </c>
      <c r="J22" s="175">
        <f>'State Agg Fuel Mix 2000-2018'!J20</f>
        <v>89207239.277999997</v>
      </c>
      <c r="K22" s="175">
        <f>'State Agg Fuel Mix 2000-2018'!K20</f>
        <v>88875540.685000002</v>
      </c>
      <c r="L22" s="175">
        <f>'State Agg Fuel Mix 2000-2018'!L20</f>
        <v>88544302.616000026</v>
      </c>
      <c r="M22" s="175">
        <f>'State Agg Fuel Mix 2000-2018'!M20</f>
        <v>91106256.892999992</v>
      </c>
      <c r="N22" s="175">
        <f>'State Agg Fuel Mix 2000-2018'!N20</f>
        <v>90643770.502000019</v>
      </c>
      <c r="O22" s="175">
        <f>'State Agg Fuel Mix 2000-2018'!O20</f>
        <v>91316668.83100003</v>
      </c>
      <c r="P22" s="175">
        <f>'State Agg Fuel Mix 2000-2018'!P20</f>
        <v>91782808.219999999</v>
      </c>
      <c r="Q22" s="175">
        <f>'State Agg Fuel Mix 2000-2018'!Q20</f>
        <v>88320101</v>
      </c>
      <c r="R22" s="175">
        <f>'State Agg Fuel Mix 2000-2018'!R20</f>
        <v>87452602</v>
      </c>
      <c r="S22" s="175">
        <f>'State Agg Fuel Mix 2000-2018'!S20</f>
        <v>94033072</v>
      </c>
      <c r="T22" s="175">
        <f>'State Agg Fuel Mix 2000-2018'!T20</f>
        <v>93546665</v>
      </c>
      <c r="V22"/>
      <c r="W22"/>
    </row>
    <row r="23" spans="1:23" ht="14.4" x14ac:dyDescent="0.3">
      <c r="A23" s="194" t="s">
        <v>112</v>
      </c>
      <c r="B23" s="193">
        <f>SUM(B6:B20)</f>
        <v>101064948.28</v>
      </c>
      <c r="C23" s="193">
        <f t="shared" ref="C23:T23" si="0">SUM(C6:C20)</f>
        <v>76857334</v>
      </c>
      <c r="D23" s="193">
        <f t="shared" si="0"/>
        <v>77936775.386999995</v>
      </c>
      <c r="E23" s="193">
        <f t="shared" si="0"/>
        <v>80885507.386999995</v>
      </c>
      <c r="F23" s="193">
        <f t="shared" si="0"/>
        <v>81772128.794</v>
      </c>
      <c r="G23" s="193">
        <f t="shared" si="0"/>
        <v>83918558</v>
      </c>
      <c r="H23" s="193">
        <f t="shared" si="0"/>
        <v>87425313.256999999</v>
      </c>
      <c r="I23" s="193">
        <f t="shared" si="0"/>
        <v>88293846.042999998</v>
      </c>
      <c r="J23" s="193">
        <f t="shared" si="0"/>
        <v>89207239.277999997</v>
      </c>
      <c r="K23" s="193">
        <f t="shared" si="0"/>
        <v>88875540.685000002</v>
      </c>
      <c r="L23" s="193">
        <f t="shared" si="0"/>
        <v>88544302.615999997</v>
      </c>
      <c r="M23" s="193">
        <f t="shared" si="0"/>
        <v>91106256.893000007</v>
      </c>
      <c r="N23" s="193">
        <f t="shared" si="0"/>
        <v>90643770.502000004</v>
      </c>
      <c r="O23" s="193">
        <f t="shared" si="0"/>
        <v>91316668.831</v>
      </c>
      <c r="P23" s="193">
        <f t="shared" si="0"/>
        <v>91782808.219999999</v>
      </c>
      <c r="Q23" s="193">
        <f t="shared" si="0"/>
        <v>88320101</v>
      </c>
      <c r="R23" s="193">
        <f t="shared" si="0"/>
        <v>87452602</v>
      </c>
      <c r="S23" s="193">
        <f t="shared" si="0"/>
        <v>94033072</v>
      </c>
      <c r="T23" s="193">
        <f>SUM(T6:T21)</f>
        <v>93546665</v>
      </c>
      <c r="V23"/>
      <c r="W23"/>
    </row>
    <row r="24" spans="1:23" x14ac:dyDescent="0.3">
      <c r="A24" s="78" t="str">
        <f>'State Agg Fuel Mix 2000-2018'!A22</f>
        <v>Notes:</v>
      </c>
    </row>
    <row r="25" spans="1:23" x14ac:dyDescent="0.3">
      <c r="A25" s="78" t="str">
        <f>'State Agg Fuel Mix 2000-2018'!A24</f>
        <v>The “Other” fuel category consists of fuel remaining after categories listed in fuel mix disclosure legislation have been matched with reported categories. It contains: blast furnace gas, other biomass gas such as digester gas and methane, and purchased steam.</v>
      </c>
    </row>
    <row r="26" spans="1:23" x14ac:dyDescent="0.3">
      <c r="A26" s="78" t="s">
        <v>59</v>
      </c>
    </row>
    <row r="28" spans="1:23" x14ac:dyDescent="0.3">
      <c r="A28" s="78" t="s">
        <v>60</v>
      </c>
    </row>
    <row r="30" spans="1:23" ht="15.6" x14ac:dyDescent="0.3">
      <c r="A30" s="116" t="s">
        <v>68</v>
      </c>
    </row>
    <row r="31" spans="1:23" ht="15.6" x14ac:dyDescent="0.3">
      <c r="A31" s="116" t="s">
        <v>69</v>
      </c>
    </row>
    <row r="32" spans="1:23" ht="15.6" x14ac:dyDescent="0.3">
      <c r="A32" s="116" t="s">
        <v>70</v>
      </c>
    </row>
    <row r="33" spans="1:1" ht="15.6" x14ac:dyDescent="0.3">
      <c r="A33" s="116" t="s">
        <v>71</v>
      </c>
    </row>
    <row r="34" spans="1:1" ht="15.6" x14ac:dyDescent="0.3">
      <c r="A34" s="116" t="s">
        <v>72</v>
      </c>
    </row>
    <row r="56" spans="1:20" x14ac:dyDescent="0.3">
      <c r="A56" s="78" t="s">
        <v>0</v>
      </c>
      <c r="B56" s="78" t="s">
        <v>14</v>
      </c>
      <c r="C56" s="78" t="s">
        <v>15</v>
      </c>
      <c r="D56" s="78" t="s">
        <v>16</v>
      </c>
      <c r="E56" s="78" t="s">
        <v>17</v>
      </c>
      <c r="F56" s="78" t="s">
        <v>18</v>
      </c>
      <c r="G56" s="78" t="s">
        <v>19</v>
      </c>
      <c r="H56" s="78" t="s">
        <v>20</v>
      </c>
      <c r="I56" s="78" t="s">
        <v>21</v>
      </c>
      <c r="J56" s="78" t="s">
        <v>22</v>
      </c>
      <c r="K56" s="78" t="s">
        <v>27</v>
      </c>
      <c r="L56" s="78" t="s">
        <v>28</v>
      </c>
      <c r="M56" s="78" t="s">
        <v>36</v>
      </c>
      <c r="N56" s="78" t="s">
        <v>53</v>
      </c>
      <c r="O56" s="78" t="s">
        <v>55</v>
      </c>
      <c r="P56" s="78" t="s">
        <v>67</v>
      </c>
      <c r="Q56" s="78" t="s">
        <v>81</v>
      </c>
      <c r="R56" s="174">
        <v>2017</v>
      </c>
      <c r="S56" s="78">
        <v>2018</v>
      </c>
    </row>
    <row r="57" spans="1:20" ht="20.399999999999999" customHeight="1" x14ac:dyDescent="0.3">
      <c r="A57" s="157" t="str">
        <f>A56</f>
        <v>Fuel Source</v>
      </c>
      <c r="B57" s="158" t="str">
        <f t="shared" ref="B57:Q57" si="1">B56</f>
        <v>2001</v>
      </c>
      <c r="C57" s="158" t="str">
        <f t="shared" si="1"/>
        <v>2002</v>
      </c>
      <c r="D57" s="158" t="str">
        <f t="shared" si="1"/>
        <v>2003</v>
      </c>
      <c r="E57" s="158" t="str">
        <f t="shared" si="1"/>
        <v>2004</v>
      </c>
      <c r="F57" s="158" t="str">
        <f t="shared" si="1"/>
        <v>2005</v>
      </c>
      <c r="G57" s="158" t="str">
        <f t="shared" si="1"/>
        <v>2006</v>
      </c>
      <c r="H57" s="158" t="str">
        <f t="shared" si="1"/>
        <v>2007</v>
      </c>
      <c r="I57" s="158" t="str">
        <f t="shared" si="1"/>
        <v>2008</v>
      </c>
      <c r="J57" s="158" t="str">
        <f t="shared" si="1"/>
        <v>2009</v>
      </c>
      <c r="K57" s="158" t="str">
        <f t="shared" si="1"/>
        <v>2010</v>
      </c>
      <c r="L57" s="158" t="str">
        <f t="shared" si="1"/>
        <v>2011</v>
      </c>
      <c r="M57" s="158" t="str">
        <f t="shared" si="1"/>
        <v>2012</v>
      </c>
      <c r="N57" s="158" t="str">
        <f t="shared" si="1"/>
        <v>2013</v>
      </c>
      <c r="O57" s="158" t="str">
        <f t="shared" si="1"/>
        <v>2014</v>
      </c>
      <c r="P57" s="158" t="str">
        <f t="shared" si="1"/>
        <v>2015</v>
      </c>
      <c r="Q57" s="158" t="str">
        <f t="shared" si="1"/>
        <v>2016</v>
      </c>
      <c r="R57" s="173">
        <v>2017</v>
      </c>
      <c r="S57" s="173">
        <v>2018</v>
      </c>
    </row>
    <row r="58" spans="1:20" x14ac:dyDescent="0.3">
      <c r="A58" s="154" t="s">
        <v>41</v>
      </c>
      <c r="B58" s="155">
        <v>45853455</v>
      </c>
      <c r="C58" s="155">
        <v>56339641.008000001</v>
      </c>
      <c r="D58" s="155">
        <v>53850477.776000001</v>
      </c>
      <c r="E58" s="155">
        <v>54132176</v>
      </c>
      <c r="F58" s="155">
        <v>55342273</v>
      </c>
      <c r="G58" s="155">
        <v>59609529</v>
      </c>
      <c r="H58" s="155">
        <v>59203647</v>
      </c>
      <c r="I58" s="155">
        <v>58235550</v>
      </c>
      <c r="J58" s="155">
        <v>57214771</v>
      </c>
      <c r="K58" s="155">
        <v>53412120.715000004</v>
      </c>
      <c r="L58" s="155">
        <v>66847396.575000003</v>
      </c>
      <c r="M58" s="155">
        <v>62984536.362000003</v>
      </c>
      <c r="N58" s="155">
        <v>58074493.126000002</v>
      </c>
      <c r="O58" s="155">
        <v>59723804.568102188</v>
      </c>
      <c r="P58" s="156">
        <v>55306859</v>
      </c>
      <c r="Q58" s="156">
        <v>55697796</v>
      </c>
      <c r="R58" s="155">
        <v>63644891</v>
      </c>
      <c r="S58" s="156">
        <v>55340207</v>
      </c>
      <c r="T58" s="172"/>
    </row>
    <row r="59" spans="1:20" ht="14.4" x14ac:dyDescent="0.3">
      <c r="A59" s="154" t="s">
        <v>3</v>
      </c>
      <c r="B59" s="155">
        <v>13247976</v>
      </c>
      <c r="C59" s="155">
        <v>10076411.603</v>
      </c>
      <c r="D59" s="155">
        <v>14336264.477</v>
      </c>
      <c r="E59" s="155">
        <v>14459001</v>
      </c>
      <c r="F59" s="155">
        <v>14860017</v>
      </c>
      <c r="G59" s="155">
        <v>14245188</v>
      </c>
      <c r="H59" s="155">
        <v>14866637</v>
      </c>
      <c r="I59" s="155">
        <v>15034912</v>
      </c>
      <c r="J59" s="155">
        <v>14672973</v>
      </c>
      <c r="K59" s="155">
        <v>15955167.881999999</v>
      </c>
      <c r="L59" s="155">
        <v>12900636.259</v>
      </c>
      <c r="M59" s="155">
        <v>12149258.443</v>
      </c>
      <c r="N59" s="155">
        <v>13519851.679</v>
      </c>
      <c r="O59" s="155">
        <v>14026539.562654842</v>
      </c>
      <c r="P59" s="156">
        <v>14388993</v>
      </c>
      <c r="Q59" s="156">
        <v>12799782</v>
      </c>
      <c r="R59" s="155">
        <v>12593438</v>
      </c>
      <c r="S59" s="125">
        <v>9556048</v>
      </c>
      <c r="T59" s="172"/>
    </row>
    <row r="60" spans="1:20" x14ac:dyDescent="0.3">
      <c r="A60" s="154" t="s">
        <v>4</v>
      </c>
      <c r="B60" s="155">
        <v>5954725</v>
      </c>
      <c r="C60" s="155">
        <v>3971750.92</v>
      </c>
      <c r="D60" s="155">
        <v>3590493.4049999998</v>
      </c>
      <c r="E60" s="155">
        <v>2717320.5789999999</v>
      </c>
      <c r="F60" s="155">
        <v>2660660</v>
      </c>
      <c r="G60" s="155">
        <v>2766514.5589999999</v>
      </c>
      <c r="H60" s="155">
        <v>2157301.7480000001</v>
      </c>
      <c r="I60" s="155">
        <v>1635296.148</v>
      </c>
      <c r="J60" s="155">
        <v>1867354.7879999999</v>
      </c>
      <c r="K60" s="155">
        <v>1731727.9280000001</v>
      </c>
      <c r="L60" s="155">
        <v>1319054.7660000001</v>
      </c>
      <c r="M60" s="155">
        <v>486609.09600000002</v>
      </c>
      <c r="N60" s="155">
        <v>1126515.1299999999</v>
      </c>
      <c r="O60" s="155">
        <v>926691.09400000004</v>
      </c>
      <c r="P60" s="154"/>
      <c r="Q60" s="156"/>
      <c r="R60" s="154"/>
      <c r="S60" s="156"/>
      <c r="T60" s="172"/>
    </row>
    <row r="61" spans="1:20" ht="14.4" x14ac:dyDescent="0.3">
      <c r="A61" s="154" t="s">
        <v>5</v>
      </c>
      <c r="B61" s="155">
        <v>5908568</v>
      </c>
      <c r="C61" s="155">
        <v>2634327.7779999999</v>
      </c>
      <c r="D61" s="155">
        <v>4370727.642</v>
      </c>
      <c r="E61" s="155">
        <v>4662035.2149999999</v>
      </c>
      <c r="F61" s="155">
        <v>5325475</v>
      </c>
      <c r="G61" s="155">
        <v>4553446.5609999998</v>
      </c>
      <c r="H61" s="155">
        <v>6302442.1100000003</v>
      </c>
      <c r="I61" s="155">
        <v>7385757.4419999998</v>
      </c>
      <c r="J61" s="155">
        <v>9979345.0020000003</v>
      </c>
      <c r="K61" s="155">
        <v>10476257.187000001</v>
      </c>
      <c r="L61" s="155">
        <v>5684222.966</v>
      </c>
      <c r="M61" s="155">
        <v>6952877.324</v>
      </c>
      <c r="N61" s="155">
        <v>10823275.323999999</v>
      </c>
      <c r="O61" s="155">
        <v>9515792.4907281473</v>
      </c>
      <c r="P61" s="156">
        <v>11807835</v>
      </c>
      <c r="Q61" s="156">
        <v>9937111</v>
      </c>
      <c r="R61" s="155">
        <v>10188498.384</v>
      </c>
      <c r="S61" s="125">
        <v>6861147</v>
      </c>
      <c r="T61" s="172"/>
    </row>
    <row r="62" spans="1:20" ht="14.4" x14ac:dyDescent="0.3">
      <c r="A62" s="154" t="s">
        <v>6</v>
      </c>
      <c r="B62" s="155">
        <v>3975371</v>
      </c>
      <c r="C62" s="155">
        <v>3858715.5279999999</v>
      </c>
      <c r="D62" s="155">
        <v>3726175.2439999999</v>
      </c>
      <c r="E62" s="155">
        <v>4591072</v>
      </c>
      <c r="F62" s="155">
        <v>4403537</v>
      </c>
      <c r="G62" s="155">
        <v>4513216</v>
      </c>
      <c r="H62" s="155">
        <v>4326265</v>
      </c>
      <c r="I62" s="155">
        <v>5083665</v>
      </c>
      <c r="J62" s="155">
        <v>3653541</v>
      </c>
      <c r="K62" s="155">
        <v>5430617.4440000001</v>
      </c>
      <c r="L62" s="155">
        <v>2390244.5189999999</v>
      </c>
      <c r="M62" s="155">
        <v>4239397.852</v>
      </c>
      <c r="N62" s="155">
        <v>4247504.0990000004</v>
      </c>
      <c r="O62" s="155">
        <v>4617390.9954746496</v>
      </c>
      <c r="P62" s="156">
        <v>4021955</v>
      </c>
      <c r="Q62" s="156">
        <v>4308647</v>
      </c>
      <c r="R62" s="155">
        <v>3941745</v>
      </c>
      <c r="S62" s="125">
        <v>4441378</v>
      </c>
      <c r="T62" s="172"/>
    </row>
    <row r="63" spans="1:20" ht="14.4" x14ac:dyDescent="0.3">
      <c r="A63" s="154" t="s">
        <v>7</v>
      </c>
      <c r="B63" s="155">
        <v>937515</v>
      </c>
      <c r="C63" s="155">
        <v>392378.42499999999</v>
      </c>
      <c r="D63" s="155">
        <v>434699.94699999999</v>
      </c>
      <c r="E63" s="155">
        <v>536643</v>
      </c>
      <c r="F63" s="155">
        <v>587085</v>
      </c>
      <c r="G63" s="155">
        <v>392712</v>
      </c>
      <c r="H63" s="155">
        <v>460983</v>
      </c>
      <c r="I63" s="155">
        <v>415225.78</v>
      </c>
      <c r="J63" s="155">
        <v>445076.39799999999</v>
      </c>
      <c r="K63" s="155">
        <v>492371.446</v>
      </c>
      <c r="L63" s="155">
        <v>446889.57799999998</v>
      </c>
      <c r="M63" s="155">
        <v>310811.728</v>
      </c>
      <c r="N63" s="155">
        <v>260972.201</v>
      </c>
      <c r="O63" s="155">
        <v>300416.39194897329</v>
      </c>
      <c r="P63" s="156">
        <v>401408</v>
      </c>
      <c r="Q63" s="156">
        <v>675649</v>
      </c>
      <c r="R63" s="155">
        <v>562311</v>
      </c>
      <c r="S63" s="125">
        <v>417963</v>
      </c>
      <c r="T63" s="172"/>
    </row>
    <row r="64" spans="1:20" ht="14.4" x14ac:dyDescent="0.3">
      <c r="A64" s="154" t="s">
        <v>8</v>
      </c>
      <c r="B64" s="155">
        <v>489650</v>
      </c>
      <c r="C64" s="155">
        <v>22244.172999999999</v>
      </c>
      <c r="D64" s="155">
        <v>34956.951999999997</v>
      </c>
      <c r="E64" s="155">
        <v>53046</v>
      </c>
      <c r="F64" s="155">
        <v>44233</v>
      </c>
      <c r="G64" s="155">
        <v>62231.714</v>
      </c>
      <c r="H64" s="155">
        <v>69267.262000000002</v>
      </c>
      <c r="I64" s="155">
        <v>69936.697</v>
      </c>
      <c r="J64" s="155">
        <v>94360.441000000006</v>
      </c>
      <c r="K64" s="155">
        <v>81372.403000000006</v>
      </c>
      <c r="L64" s="155">
        <v>68539.483999999997</v>
      </c>
      <c r="M64" s="155">
        <v>67579.567999999999</v>
      </c>
      <c r="N64" s="155">
        <v>64611.319000000003</v>
      </c>
      <c r="O64" s="155">
        <v>59674.446021880045</v>
      </c>
      <c r="P64" s="156">
        <v>47108</v>
      </c>
      <c r="Q64" s="156">
        <v>61888</v>
      </c>
      <c r="R64" s="155">
        <v>103244</v>
      </c>
      <c r="S64" s="125">
        <v>15854</v>
      </c>
      <c r="T64" s="172"/>
    </row>
    <row r="65" spans="1:20" x14ac:dyDescent="0.3">
      <c r="A65" s="154" t="s">
        <v>9</v>
      </c>
      <c r="B65" s="155">
        <v>236666</v>
      </c>
      <c r="C65" s="155">
        <v>23471.302</v>
      </c>
      <c r="D65" s="155">
        <v>139056.421</v>
      </c>
      <c r="E65" s="155">
        <v>102864</v>
      </c>
      <c r="F65" s="155">
        <v>150955</v>
      </c>
      <c r="G65" s="155">
        <v>331963</v>
      </c>
      <c r="H65" s="155">
        <v>288528</v>
      </c>
      <c r="I65" s="155">
        <v>276668.90399999998</v>
      </c>
      <c r="J65" s="155">
        <v>296179.5</v>
      </c>
      <c r="K65" s="155">
        <v>332719.18699999998</v>
      </c>
      <c r="L65" s="155">
        <v>336947.68099999998</v>
      </c>
      <c r="M65" s="155">
        <v>303066.17</v>
      </c>
      <c r="N65" s="155">
        <v>221914.345</v>
      </c>
      <c r="O65" s="155">
        <v>203960.34999549703</v>
      </c>
      <c r="P65" s="156">
        <v>158887</v>
      </c>
      <c r="Q65" s="156">
        <v>110699</v>
      </c>
      <c r="R65" s="155">
        <v>172753</v>
      </c>
      <c r="S65" s="156">
        <v>35627</v>
      </c>
      <c r="T65" s="172"/>
    </row>
    <row r="66" spans="1:20" x14ac:dyDescent="0.3">
      <c r="A66" s="154" t="s">
        <v>10</v>
      </c>
      <c r="B66" s="155">
        <v>158779</v>
      </c>
      <c r="C66" s="155">
        <v>0</v>
      </c>
      <c r="D66" s="155">
        <v>0</v>
      </c>
      <c r="E66" s="155">
        <v>0</v>
      </c>
      <c r="F66" s="155">
        <v>0</v>
      </c>
      <c r="G66" s="155">
        <v>14399.46</v>
      </c>
      <c r="H66" s="155">
        <v>11189.054</v>
      </c>
      <c r="I66" s="155">
        <v>16865.677</v>
      </c>
      <c r="J66" s="155">
        <v>19237.288</v>
      </c>
      <c r="K66" s="155">
        <v>17375.66</v>
      </c>
      <c r="L66" s="155">
        <v>18107.003000000001</v>
      </c>
      <c r="M66" s="155">
        <v>17003.18</v>
      </c>
      <c r="N66" s="155">
        <v>16138.138999999999</v>
      </c>
      <c r="O66" s="155">
        <v>17911.256000000001</v>
      </c>
      <c r="P66" s="156">
        <v>16085</v>
      </c>
      <c r="Q66" s="156"/>
      <c r="R66" s="154"/>
      <c r="S66" s="156">
        <v>3540</v>
      </c>
      <c r="T66" s="172"/>
    </row>
    <row r="67" spans="1:20" ht="14.4" x14ac:dyDescent="0.3">
      <c r="A67" s="154" t="s">
        <v>101</v>
      </c>
      <c r="B67" s="155">
        <v>70807</v>
      </c>
      <c r="C67" s="155">
        <v>220705.36</v>
      </c>
      <c r="D67" s="155">
        <v>75124.600000000006</v>
      </c>
      <c r="E67" s="155">
        <v>134122</v>
      </c>
      <c r="F67" s="155">
        <v>80500</v>
      </c>
      <c r="G67" s="155">
        <v>57857.902000000002</v>
      </c>
      <c r="H67" s="155">
        <v>49040.764999999999</v>
      </c>
      <c r="I67" s="155">
        <v>23043.042000000001</v>
      </c>
      <c r="J67" s="155">
        <v>16058.359</v>
      </c>
      <c r="K67" s="155">
        <v>18787.384999999998</v>
      </c>
      <c r="L67" s="155">
        <v>49209.462</v>
      </c>
      <c r="M67" s="155">
        <v>83664.820999999996</v>
      </c>
      <c r="N67" s="155">
        <v>60741.197999999997</v>
      </c>
      <c r="O67" s="155">
        <v>104431.29671593619</v>
      </c>
      <c r="P67" s="156">
        <v>133132</v>
      </c>
      <c r="Q67" s="156">
        <v>148177</v>
      </c>
      <c r="R67" s="155">
        <v>121566</v>
      </c>
      <c r="S67" s="125">
        <v>184859</v>
      </c>
      <c r="T67" s="172"/>
    </row>
    <row r="68" spans="1:20" ht="14.4" x14ac:dyDescent="0.3">
      <c r="A68" s="154" t="s">
        <v>12</v>
      </c>
      <c r="B68" s="155">
        <v>23822</v>
      </c>
      <c r="C68" s="155">
        <v>163134.48000000001</v>
      </c>
      <c r="D68" s="155">
        <v>320539.98700000002</v>
      </c>
      <c r="E68" s="155">
        <v>346470</v>
      </c>
      <c r="F68" s="155">
        <v>432667</v>
      </c>
      <c r="G68" s="155">
        <v>867392</v>
      </c>
      <c r="H68" s="155">
        <v>545622</v>
      </c>
      <c r="I68" s="155">
        <v>1010928</v>
      </c>
      <c r="J68" s="155">
        <v>587994</v>
      </c>
      <c r="K68" s="155">
        <v>567280.99399999995</v>
      </c>
      <c r="L68" s="155">
        <v>1017701.777</v>
      </c>
      <c r="M68" s="155">
        <v>3011137.4070000001</v>
      </c>
      <c r="N68" s="155">
        <v>2859414.9079999998</v>
      </c>
      <c r="O68" s="155">
        <v>2219612.94</v>
      </c>
      <c r="P68" s="156">
        <v>2029032</v>
      </c>
      <c r="Q68" s="156">
        <v>3661267</v>
      </c>
      <c r="R68" s="155">
        <v>2674081</v>
      </c>
      <c r="S68" s="177">
        <v>4288021</v>
      </c>
      <c r="T68" s="172"/>
    </row>
    <row r="69" spans="1:20" x14ac:dyDescent="0.3">
      <c r="A69" s="154" t="s">
        <v>2</v>
      </c>
      <c r="B69" s="155"/>
      <c r="C69" s="155">
        <v>233994.81</v>
      </c>
      <c r="D69" s="155">
        <v>6990.9359999999997</v>
      </c>
      <c r="E69" s="155">
        <v>37379</v>
      </c>
      <c r="F69" s="155">
        <v>31156</v>
      </c>
      <c r="G69" s="155">
        <v>10863.061</v>
      </c>
      <c r="H69" s="155">
        <v>12923.103999999999</v>
      </c>
      <c r="I69" s="155">
        <v>19390.588</v>
      </c>
      <c r="J69" s="155">
        <v>28649.909</v>
      </c>
      <c r="K69" s="155">
        <v>28504.384999999998</v>
      </c>
      <c r="L69" s="155">
        <v>27306.823</v>
      </c>
      <c r="M69" s="155">
        <v>36395.506999999998</v>
      </c>
      <c r="N69" s="155">
        <v>39528.330999999998</v>
      </c>
      <c r="O69" s="155">
        <v>59964.44435788547</v>
      </c>
      <c r="P69" s="156"/>
      <c r="Q69" s="156">
        <v>48095</v>
      </c>
      <c r="R69" s="155">
        <v>36678</v>
      </c>
      <c r="S69" s="156">
        <v>42931</v>
      </c>
      <c r="T69" s="172"/>
    </row>
    <row r="70" spans="1:20" ht="14.4" x14ac:dyDescent="0.3">
      <c r="A70" s="154" t="s">
        <v>37</v>
      </c>
      <c r="B70" s="155"/>
      <c r="C70" s="155"/>
      <c r="D70" s="155"/>
      <c r="E70" s="155"/>
      <c r="F70" s="155"/>
      <c r="G70" s="155"/>
      <c r="H70" s="155"/>
      <c r="I70" s="155"/>
      <c r="J70" s="155"/>
      <c r="K70" s="155"/>
      <c r="L70" s="155"/>
      <c r="M70" s="155">
        <v>1433.0440000000001</v>
      </c>
      <c r="N70" s="155">
        <v>1709.0319999999999</v>
      </c>
      <c r="O70" s="155">
        <v>6618.384</v>
      </c>
      <c r="P70" s="156">
        <v>8807</v>
      </c>
      <c r="Q70" s="156">
        <v>3491</v>
      </c>
      <c r="R70" s="155">
        <v>3071</v>
      </c>
      <c r="S70" s="125">
        <v>263695</v>
      </c>
      <c r="T70" s="172"/>
    </row>
    <row r="71" spans="1:20" ht="14.4" x14ac:dyDescent="0.3">
      <c r="A71" s="154" t="s">
        <v>95</v>
      </c>
      <c r="B71" s="155"/>
      <c r="C71" s="155"/>
      <c r="D71" s="155"/>
      <c r="E71" s="155"/>
      <c r="F71" s="155"/>
      <c r="G71" s="155"/>
      <c r="H71" s="155"/>
      <c r="I71" s="155"/>
      <c r="J71" s="155"/>
      <c r="K71" s="155"/>
      <c r="L71" s="155"/>
      <c r="M71" s="155"/>
      <c r="N71" s="155"/>
      <c r="O71" s="155"/>
      <c r="P71" s="156"/>
      <c r="Q71" s="156"/>
      <c r="R71" s="155"/>
      <c r="S71" s="125">
        <v>12095395</v>
      </c>
      <c r="T71" s="172"/>
    </row>
    <row r="72" spans="1:20" x14ac:dyDescent="0.3">
      <c r="A72" s="159" t="s">
        <v>1</v>
      </c>
      <c r="B72" s="160">
        <v>76857334</v>
      </c>
      <c r="C72" s="160">
        <v>77936775.386999995</v>
      </c>
      <c r="D72" s="160">
        <v>80885507.387000024</v>
      </c>
      <c r="E72" s="160">
        <v>81772128.794</v>
      </c>
      <c r="F72" s="160">
        <v>83918558</v>
      </c>
      <c r="G72" s="160">
        <v>87425313.256999999</v>
      </c>
      <c r="H72" s="160">
        <v>88293846.042999998</v>
      </c>
      <c r="I72" s="160">
        <v>89207239.277999997</v>
      </c>
      <c r="J72" s="160">
        <v>88875540.685000002</v>
      </c>
      <c r="K72" s="160">
        <v>88544302.616000026</v>
      </c>
      <c r="L72" s="160">
        <v>91106256.892999992</v>
      </c>
      <c r="M72" s="160">
        <v>90643770.502000019</v>
      </c>
      <c r="N72" s="160">
        <v>91316668.83100003</v>
      </c>
      <c r="O72" s="160">
        <v>91782808.219999999</v>
      </c>
      <c r="P72" s="161">
        <v>88320101</v>
      </c>
      <c r="Q72" s="161">
        <v>87452602</v>
      </c>
      <c r="R72" s="160">
        <v>94035658</v>
      </c>
      <c r="S72" s="160">
        <v>93546665</v>
      </c>
    </row>
    <row r="73" spans="1:20" x14ac:dyDescent="0.3">
      <c r="S73" s="172"/>
    </row>
    <row r="74" spans="1:20" x14ac:dyDescent="0.3">
      <c r="S74" s="172"/>
    </row>
    <row r="76" spans="1:20" x14ac:dyDescent="0.3">
      <c r="A76" s="78" t="s">
        <v>93</v>
      </c>
      <c r="B76" s="172">
        <f>B70+B67+B66</f>
        <v>229586</v>
      </c>
      <c r="C76" s="172">
        <f t="shared" ref="C76:R76" si="2">C70+C67+C66</f>
        <v>220705.36</v>
      </c>
      <c r="D76" s="172">
        <f t="shared" si="2"/>
        <v>75124.600000000006</v>
      </c>
      <c r="E76" s="172">
        <f t="shared" si="2"/>
        <v>134122</v>
      </c>
      <c r="F76" s="172">
        <f t="shared" si="2"/>
        <v>80500</v>
      </c>
      <c r="G76" s="172">
        <f t="shared" si="2"/>
        <v>72257.361999999994</v>
      </c>
      <c r="H76" s="172">
        <f t="shared" si="2"/>
        <v>60229.819000000003</v>
      </c>
      <c r="I76" s="172">
        <f t="shared" si="2"/>
        <v>39908.718999999997</v>
      </c>
      <c r="J76" s="172">
        <f t="shared" si="2"/>
        <v>35295.646999999997</v>
      </c>
      <c r="K76" s="172">
        <f t="shared" si="2"/>
        <v>36163.044999999998</v>
      </c>
      <c r="L76" s="172">
        <f t="shared" si="2"/>
        <v>67316.464999999997</v>
      </c>
      <c r="M76" s="172">
        <f t="shared" si="2"/>
        <v>102101.04499999998</v>
      </c>
      <c r="N76" s="172">
        <f t="shared" si="2"/>
        <v>78588.368999999992</v>
      </c>
      <c r="O76" s="172">
        <f t="shared" si="2"/>
        <v>128960.9367159362</v>
      </c>
      <c r="P76" s="172">
        <f t="shared" si="2"/>
        <v>158024</v>
      </c>
      <c r="Q76" s="172">
        <f t="shared" si="2"/>
        <v>151668</v>
      </c>
      <c r="R76" s="172">
        <f t="shared" si="2"/>
        <v>124637</v>
      </c>
      <c r="S76" s="172">
        <f t="shared" ref="S76" si="3">S70+S67+S66</f>
        <v>452094</v>
      </c>
    </row>
    <row r="77" spans="1:20" x14ac:dyDescent="0.3">
      <c r="A77" s="78" t="s">
        <v>94</v>
      </c>
      <c r="B77" s="172">
        <f>B61+B60</f>
        <v>11863293</v>
      </c>
      <c r="C77" s="172">
        <f t="shared" ref="C77:R77" si="4">C61+C60</f>
        <v>6606078.6979999999</v>
      </c>
      <c r="D77" s="172">
        <f t="shared" si="4"/>
        <v>7961221.0470000003</v>
      </c>
      <c r="E77" s="172">
        <f t="shared" si="4"/>
        <v>7379355.7939999998</v>
      </c>
      <c r="F77" s="172">
        <f t="shared" si="4"/>
        <v>7986135</v>
      </c>
      <c r="G77" s="172">
        <f t="shared" si="4"/>
        <v>7319961.1199999992</v>
      </c>
      <c r="H77" s="172">
        <f t="shared" si="4"/>
        <v>8459743.8580000009</v>
      </c>
      <c r="I77" s="172">
        <f t="shared" si="4"/>
        <v>9021053.5899999999</v>
      </c>
      <c r="J77" s="172">
        <f t="shared" si="4"/>
        <v>11846699.790000001</v>
      </c>
      <c r="K77" s="172">
        <f t="shared" si="4"/>
        <v>12207985.115</v>
      </c>
      <c r="L77" s="172">
        <f t="shared" si="4"/>
        <v>7003277.7319999998</v>
      </c>
      <c r="M77" s="172">
        <f t="shared" si="4"/>
        <v>7439486.4199999999</v>
      </c>
      <c r="N77" s="172">
        <f t="shared" si="4"/>
        <v>11949790.454</v>
      </c>
      <c r="O77" s="172">
        <f t="shared" si="4"/>
        <v>10442483.584728148</v>
      </c>
      <c r="P77" s="172">
        <f t="shared" si="4"/>
        <v>11807835</v>
      </c>
      <c r="Q77" s="172">
        <f t="shared" si="4"/>
        <v>9937111</v>
      </c>
      <c r="R77" s="172">
        <f t="shared" si="4"/>
        <v>10188498.384</v>
      </c>
      <c r="S77" s="172">
        <f t="shared" ref="S77" si="5">S61+S60</f>
        <v>6861147</v>
      </c>
    </row>
  </sheetData>
  <sortState ref="S58:S73">
    <sortCondition descending="1" ref="S58:S73"/>
  </sortState>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abSelected="1" zoomScaleNormal="100" workbookViewId="0">
      <pane xSplit="1" topLeftCell="B1" activePane="topRight" state="frozen"/>
      <selection activeCell="A2" sqref="A2"/>
      <selection pane="topRight" activeCell="P9" sqref="P9"/>
    </sheetView>
  </sheetViews>
  <sheetFormatPr defaultColWidth="20.5546875" defaultRowHeight="14.25" customHeight="1" x14ac:dyDescent="0.3"/>
  <cols>
    <col min="1" max="1" width="21.33203125" style="42" customWidth="1"/>
    <col min="2" max="12" width="16.44140625" style="42" customWidth="1"/>
    <col min="13" max="14" width="17.5546875" style="42" customWidth="1"/>
    <col min="15" max="15" width="16.5546875" style="42" customWidth="1"/>
    <col min="16" max="16" width="16" style="42" customWidth="1"/>
    <col min="17" max="17" width="15.5546875" style="42" customWidth="1"/>
    <col min="18" max="20" width="17" style="138" customWidth="1"/>
    <col min="21" max="21" width="22" style="42" customWidth="1"/>
    <col min="22" max="22" width="19.44140625" style="42" customWidth="1"/>
    <col min="23" max="23" width="18.77734375" style="42" customWidth="1"/>
    <col min="24" max="16384" width="20.5546875" style="42"/>
  </cols>
  <sheetData>
    <row r="1" spans="1:23" ht="14.25" customHeight="1" x14ac:dyDescent="0.3">
      <c r="A1" s="52" t="s">
        <v>26</v>
      </c>
      <c r="D1" s="52" t="s">
        <v>110</v>
      </c>
    </row>
    <row r="2" spans="1:23" ht="14.25" customHeight="1" x14ac:dyDescent="0.3">
      <c r="A2" s="42" t="s">
        <v>111</v>
      </c>
    </row>
    <row r="3" spans="1:23" ht="14.25" customHeight="1" x14ac:dyDescent="0.3">
      <c r="A3" s="42" t="s">
        <v>24</v>
      </c>
    </row>
    <row r="5" spans="1:23" ht="14.25" customHeight="1" x14ac:dyDescent="0.3">
      <c r="A5" s="52" t="s">
        <v>0</v>
      </c>
      <c r="B5" s="59" t="s">
        <v>13</v>
      </c>
      <c r="C5" s="59" t="s">
        <v>14</v>
      </c>
      <c r="D5" s="59" t="s">
        <v>15</v>
      </c>
      <c r="E5" s="59" t="s">
        <v>16</v>
      </c>
      <c r="F5" s="59" t="s">
        <v>17</v>
      </c>
      <c r="G5" s="59" t="s">
        <v>18</v>
      </c>
      <c r="H5" s="59" t="s">
        <v>19</v>
      </c>
      <c r="I5" s="59" t="s">
        <v>20</v>
      </c>
      <c r="J5" s="59" t="s">
        <v>21</v>
      </c>
      <c r="K5" s="59" t="s">
        <v>22</v>
      </c>
      <c r="L5" s="59" t="s">
        <v>27</v>
      </c>
      <c r="M5" s="59" t="s">
        <v>28</v>
      </c>
      <c r="N5" s="59" t="s">
        <v>36</v>
      </c>
      <c r="O5" s="65" t="s">
        <v>53</v>
      </c>
      <c r="P5" s="59" t="s">
        <v>55</v>
      </c>
      <c r="Q5" s="59" t="s">
        <v>67</v>
      </c>
      <c r="R5" s="147" t="s">
        <v>81</v>
      </c>
      <c r="S5" s="147" t="s">
        <v>87</v>
      </c>
      <c r="T5" s="147" t="s">
        <v>97</v>
      </c>
      <c r="U5" s="188" t="s">
        <v>98</v>
      </c>
      <c r="V5" s="188" t="s">
        <v>99</v>
      </c>
      <c r="W5" s="188" t="s">
        <v>100</v>
      </c>
    </row>
    <row r="6" spans="1:23" ht="14.25" customHeight="1" x14ac:dyDescent="0.3">
      <c r="A6" s="61" t="s">
        <v>40</v>
      </c>
      <c r="B6" s="44">
        <v>67889833.989999995</v>
      </c>
      <c r="C6" s="44">
        <v>45853455</v>
      </c>
      <c r="D6" s="60">
        <v>56339641.008000001</v>
      </c>
      <c r="E6" s="45">
        <v>53850477.776000001</v>
      </c>
      <c r="F6" s="44">
        <v>54132176</v>
      </c>
      <c r="G6" s="44">
        <v>55342273</v>
      </c>
      <c r="H6" s="44">
        <v>59609529</v>
      </c>
      <c r="I6" s="44">
        <v>59203647</v>
      </c>
      <c r="J6" s="44">
        <v>58235550</v>
      </c>
      <c r="K6" s="44">
        <v>57214771</v>
      </c>
      <c r="L6" s="46">
        <v>53412120.715000004</v>
      </c>
      <c r="M6" s="46">
        <v>66847396.575000003</v>
      </c>
      <c r="N6" s="46">
        <v>62984536.362000003</v>
      </c>
      <c r="O6" s="83">
        <v>58074493.126000002</v>
      </c>
      <c r="P6" s="89">
        <v>59723804.568102188</v>
      </c>
      <c r="Q6" s="112">
        <v>55306859</v>
      </c>
      <c r="R6" s="141">
        <v>55697796</v>
      </c>
      <c r="S6" s="141">
        <v>63644891</v>
      </c>
      <c r="T6" s="180">
        <v>55340207</v>
      </c>
      <c r="U6" s="189">
        <f>AVERAGE(Table1[[#This Row],[2000]:[2018]])</f>
        <v>57826497.795794867</v>
      </c>
      <c r="V6" s="189">
        <f>STDEV(Table1[[#This Row],[2000]:[2017]])</f>
        <v>5222129.5501020057</v>
      </c>
      <c r="W6" s="189">
        <f>1.96*Table1[[#This Row],[Std dev 2000-17]]/SQRT(17)</f>
        <v>2482442.8107312005</v>
      </c>
    </row>
    <row r="7" spans="1:23" ht="14.25" customHeight="1" x14ac:dyDescent="0.3">
      <c r="A7" s="61" t="s">
        <v>3</v>
      </c>
      <c r="B7" s="44">
        <v>16243438.27</v>
      </c>
      <c r="C7" s="44">
        <v>13247976</v>
      </c>
      <c r="D7" s="60">
        <v>10076411.603</v>
      </c>
      <c r="E7" s="45">
        <v>14336264.477</v>
      </c>
      <c r="F7" s="44">
        <v>14459001</v>
      </c>
      <c r="G7" s="44">
        <v>14860017</v>
      </c>
      <c r="H7" s="44">
        <v>14245188</v>
      </c>
      <c r="I7" s="44">
        <v>14866637</v>
      </c>
      <c r="J7" s="44">
        <v>15034912</v>
      </c>
      <c r="K7" s="44">
        <v>14672973</v>
      </c>
      <c r="L7" s="46">
        <v>15955167.881999999</v>
      </c>
      <c r="M7" s="46">
        <v>12900636.259</v>
      </c>
      <c r="N7" s="46">
        <v>12149258.443</v>
      </c>
      <c r="O7" s="83">
        <v>13519851.679</v>
      </c>
      <c r="P7" s="89">
        <v>14026539.562654842</v>
      </c>
      <c r="Q7" s="112">
        <v>14388993</v>
      </c>
      <c r="R7" s="141">
        <v>12799782</v>
      </c>
      <c r="S7" s="141">
        <v>12593438</v>
      </c>
      <c r="T7" s="181">
        <v>9556048</v>
      </c>
      <c r="U7" s="189">
        <f>AVERAGE(Table1[[#This Row],[2000]:[2018]])</f>
        <v>13680659.640823938</v>
      </c>
      <c r="V7" s="189">
        <f>STDEV(Table1[[#This Row],[2000]:[2017]])</f>
        <v>1465348.6604419241</v>
      </c>
      <c r="W7" s="189">
        <f>1.96*Table1[[#This Row],[Std dev 2000-17]]/SQRT(17)</f>
        <v>696582.53638261312</v>
      </c>
    </row>
    <row r="8" spans="1:23" ht="14.25" customHeight="1" x14ac:dyDescent="0.3">
      <c r="A8" s="61" t="s">
        <v>4</v>
      </c>
      <c r="B8" s="44">
        <v>5428455</v>
      </c>
      <c r="C8" s="60">
        <v>5954725</v>
      </c>
      <c r="D8" s="44">
        <v>3971750.92</v>
      </c>
      <c r="E8" s="45">
        <v>3590493.4049999998</v>
      </c>
      <c r="F8" s="43">
        <v>2717320.5789999999</v>
      </c>
      <c r="G8" s="44">
        <v>2660660</v>
      </c>
      <c r="H8" s="45">
        <v>2766514.5589999999</v>
      </c>
      <c r="I8" s="45">
        <v>2157301.7480000001</v>
      </c>
      <c r="J8" s="47">
        <v>1635296.148</v>
      </c>
      <c r="K8" s="45">
        <v>1867354.7879999999</v>
      </c>
      <c r="L8" s="46">
        <v>1731727.9280000001</v>
      </c>
      <c r="M8" s="46">
        <v>1319054.7660000001</v>
      </c>
      <c r="N8" s="46">
        <v>486609.09600000002</v>
      </c>
      <c r="O8" s="83">
        <v>1126515.1299999999</v>
      </c>
      <c r="P8" s="89">
        <v>926691.09400000004</v>
      </c>
      <c r="R8" s="139"/>
      <c r="S8" s="139"/>
      <c r="T8" s="181"/>
      <c r="U8" s="189">
        <f>AVERAGE(Table1[[#This Row],[2000]:[2018]])</f>
        <v>2556031.3440666664</v>
      </c>
      <c r="V8" s="189">
        <f>STDEV(Table1[[#This Row],[2000]:[2017]])</f>
        <v>1595282.1138968929</v>
      </c>
      <c r="W8" s="189">
        <f>1.96*Table1[[#This Row],[Std dev 2000-17]]/SQRT(17)</f>
        <v>758348.97942240024</v>
      </c>
    </row>
    <row r="9" spans="1:23" ht="14.25" customHeight="1" x14ac:dyDescent="0.3">
      <c r="A9" s="61" t="s">
        <v>5</v>
      </c>
      <c r="B9" s="44">
        <v>5343539.3499999996</v>
      </c>
      <c r="C9" s="60">
        <v>5908568</v>
      </c>
      <c r="D9" s="60">
        <v>2634327.7779999999</v>
      </c>
      <c r="E9" s="45">
        <v>4370727.642</v>
      </c>
      <c r="F9" s="43">
        <v>4662035.2149999999</v>
      </c>
      <c r="G9" s="44">
        <v>5325475</v>
      </c>
      <c r="H9" s="45">
        <v>4553446.5609999998</v>
      </c>
      <c r="I9" s="45">
        <v>6302442.1100000003</v>
      </c>
      <c r="J9" s="47">
        <v>7385757.4419999998</v>
      </c>
      <c r="K9" s="44">
        <v>9979345.0020000003</v>
      </c>
      <c r="L9" s="46">
        <v>10476257.187000001</v>
      </c>
      <c r="M9" s="46">
        <v>5684222.966</v>
      </c>
      <c r="N9" s="46">
        <v>6952877.324</v>
      </c>
      <c r="O9" s="83">
        <v>10823275.323999999</v>
      </c>
      <c r="P9" s="89">
        <v>9515792.4907281473</v>
      </c>
      <c r="Q9" s="112">
        <v>11807835</v>
      </c>
      <c r="R9" s="141">
        <v>9937111</v>
      </c>
      <c r="S9" s="141">
        <v>10181880</v>
      </c>
      <c r="T9" s="181">
        <v>6861147</v>
      </c>
      <c r="U9" s="189">
        <f>AVERAGE(Table1[[#This Row],[2000]:[2018]])</f>
        <v>7300319.0732488511</v>
      </c>
      <c r="V9" s="189">
        <f>STDEV(Table1[[#This Row],[2000]:[2017]])</f>
        <v>2748343.8266465426</v>
      </c>
      <c r="W9" s="189">
        <f>1.96*Table1[[#This Row],[Std dev 2000-17]]/SQRT(17)</f>
        <v>1306479.7241085141</v>
      </c>
    </row>
    <row r="10" spans="1:23" ht="14.25" customHeight="1" x14ac:dyDescent="0.3">
      <c r="A10" s="61" t="s">
        <v>6</v>
      </c>
      <c r="B10" s="44">
        <v>4285939.1500000004</v>
      </c>
      <c r="C10" s="44">
        <v>3975371</v>
      </c>
      <c r="D10" s="60">
        <v>3858715.5279999999</v>
      </c>
      <c r="E10" s="45">
        <v>3726175.2439999999</v>
      </c>
      <c r="F10" s="44">
        <v>4591072</v>
      </c>
      <c r="G10" s="44">
        <v>4403537</v>
      </c>
      <c r="H10" s="45">
        <v>4513216</v>
      </c>
      <c r="I10" s="44">
        <v>4326265</v>
      </c>
      <c r="J10" s="44">
        <v>5083665</v>
      </c>
      <c r="K10" s="45">
        <v>3653541</v>
      </c>
      <c r="L10" s="46">
        <v>5430617.4440000001</v>
      </c>
      <c r="M10" s="46">
        <v>2390244.5189999999</v>
      </c>
      <c r="N10" s="46">
        <v>4239397.852</v>
      </c>
      <c r="O10" s="83">
        <v>4247504.0990000004</v>
      </c>
      <c r="P10" s="89">
        <v>4617390.9954746496</v>
      </c>
      <c r="Q10" s="112">
        <v>4021955</v>
      </c>
      <c r="R10" s="141">
        <v>4308647</v>
      </c>
      <c r="S10" s="141">
        <v>3941745</v>
      </c>
      <c r="T10" s="181">
        <v>4441378</v>
      </c>
      <c r="U10" s="189">
        <f>AVERAGE(Table1[[#This Row],[2000]:[2018]])</f>
        <v>4213493.5174460337</v>
      </c>
      <c r="V10" s="189">
        <f>STDEV(Table1[[#This Row],[2000]:[2017]])</f>
        <v>635451.0823062408</v>
      </c>
      <c r="W10" s="189">
        <f>1.96*Table1[[#This Row],[Std dev 2000-17]]/SQRT(17)</f>
        <v>302074.26983723044</v>
      </c>
    </row>
    <row r="11" spans="1:23" ht="14.25" customHeight="1" x14ac:dyDescent="0.3">
      <c r="A11" s="61" t="s">
        <v>7</v>
      </c>
      <c r="B11" s="44">
        <v>1100469.01</v>
      </c>
      <c r="C11" s="44">
        <v>937515</v>
      </c>
      <c r="D11" s="60">
        <v>392378.42499999999</v>
      </c>
      <c r="E11" s="45">
        <v>434699.94699999999</v>
      </c>
      <c r="F11" s="44">
        <v>536643</v>
      </c>
      <c r="G11" s="44">
        <v>587085</v>
      </c>
      <c r="H11" s="44">
        <v>392712</v>
      </c>
      <c r="I11" s="44">
        <v>460983</v>
      </c>
      <c r="J11" s="47">
        <v>415225.78</v>
      </c>
      <c r="K11" s="45">
        <v>445076.39799999999</v>
      </c>
      <c r="L11" s="46">
        <v>492371.446</v>
      </c>
      <c r="M11" s="46">
        <v>446889.57799999998</v>
      </c>
      <c r="N11" s="46">
        <v>310811.728</v>
      </c>
      <c r="O11" s="83">
        <v>260972.201</v>
      </c>
      <c r="P11" s="89">
        <v>300416.39194897329</v>
      </c>
      <c r="Q11" s="112">
        <v>401408</v>
      </c>
      <c r="R11" s="141">
        <v>675649</v>
      </c>
      <c r="S11" s="141">
        <v>562311</v>
      </c>
      <c r="T11" s="181">
        <v>417963</v>
      </c>
      <c r="U11" s="189">
        <f>AVERAGE(Table1[[#This Row],[2000]:[2018]])</f>
        <v>503767.36341836705</v>
      </c>
      <c r="V11" s="189">
        <f>STDEV(Table1[[#This Row],[2000]:[2017]])</f>
        <v>214033.44310464032</v>
      </c>
      <c r="W11" s="189">
        <f>1.96*Table1[[#This Row],[Std dev 2000-17]]/SQRT(17)</f>
        <v>101745.04040804222</v>
      </c>
    </row>
    <row r="12" spans="1:23" ht="14.25" customHeight="1" x14ac:dyDescent="0.3">
      <c r="A12" s="61" t="s">
        <v>8</v>
      </c>
      <c r="B12" s="44">
        <v>401383.21</v>
      </c>
      <c r="C12" s="44">
        <v>489650</v>
      </c>
      <c r="D12" s="60">
        <v>22244.172999999999</v>
      </c>
      <c r="E12" s="45">
        <v>34956.951999999997</v>
      </c>
      <c r="F12" s="44">
        <v>53046</v>
      </c>
      <c r="G12" s="44">
        <v>44233</v>
      </c>
      <c r="H12" s="45">
        <v>62231.714</v>
      </c>
      <c r="I12" s="44">
        <v>69267.262000000002</v>
      </c>
      <c r="J12" s="47">
        <v>69936.697</v>
      </c>
      <c r="K12" s="45">
        <v>94360.441000000006</v>
      </c>
      <c r="L12" s="46">
        <v>81372.403000000006</v>
      </c>
      <c r="M12" s="46">
        <v>68539.483999999997</v>
      </c>
      <c r="N12" s="46">
        <v>67579.567999999999</v>
      </c>
      <c r="O12" s="83">
        <v>64611.319000000003</v>
      </c>
      <c r="P12" s="89">
        <v>59674.446021880045</v>
      </c>
      <c r="Q12" s="112">
        <v>47108</v>
      </c>
      <c r="R12" s="141">
        <v>61888</v>
      </c>
      <c r="S12" s="141">
        <v>103244</v>
      </c>
      <c r="T12" s="181">
        <v>15854</v>
      </c>
      <c r="U12" s="189">
        <f>AVERAGE(Table1[[#This Row],[2000]:[2018]])</f>
        <v>100588.45626430947</v>
      </c>
      <c r="V12" s="189">
        <f>STDEV(Table1[[#This Row],[2000]:[2017]])</f>
        <v>126160.22258691484</v>
      </c>
      <c r="W12" s="189">
        <f>1.96*Table1[[#This Row],[Std dev 2000-17]]/SQRT(17)</f>
        <v>59972.762942086949</v>
      </c>
    </row>
    <row r="13" spans="1:23" ht="14.25" customHeight="1" x14ac:dyDescent="0.3">
      <c r="A13" s="61" t="s">
        <v>9</v>
      </c>
      <c r="B13" s="44">
        <v>159888</v>
      </c>
      <c r="C13" s="44">
        <v>236666</v>
      </c>
      <c r="D13" s="60">
        <v>23471.302</v>
      </c>
      <c r="E13" s="45">
        <v>139056.421</v>
      </c>
      <c r="F13" s="44">
        <v>102864</v>
      </c>
      <c r="G13" s="44">
        <v>150955</v>
      </c>
      <c r="H13" s="44">
        <v>331963</v>
      </c>
      <c r="I13" s="45">
        <v>288528</v>
      </c>
      <c r="J13" s="47">
        <v>276668.90399999998</v>
      </c>
      <c r="K13" s="45">
        <v>296179.5</v>
      </c>
      <c r="L13" s="46">
        <v>332719.18699999998</v>
      </c>
      <c r="M13" s="46">
        <v>336947.68099999998</v>
      </c>
      <c r="N13" s="46">
        <v>303066.17</v>
      </c>
      <c r="O13" s="83">
        <v>221914.345</v>
      </c>
      <c r="P13" s="89">
        <v>203960.34999549703</v>
      </c>
      <c r="Q13" s="112">
        <v>35566</v>
      </c>
      <c r="R13" s="142">
        <v>36723</v>
      </c>
      <c r="S13" s="142">
        <v>35234</v>
      </c>
      <c r="T13" s="142">
        <v>35627</v>
      </c>
      <c r="U13" s="189">
        <f>AVERAGE(Table1[[#This Row],[2000]:[2018]])</f>
        <v>186736.72947344719</v>
      </c>
      <c r="V13" s="189">
        <f>STDEV(Table1[[#This Row],[2000]:[2017]])</f>
        <v>113229.98440309246</v>
      </c>
      <c r="W13" s="189">
        <f>1.96*Table1[[#This Row],[Std dev 2000-17]]/SQRT(17)</f>
        <v>53826.117878514196</v>
      </c>
    </row>
    <row r="14" spans="1:23" ht="14.25" customHeight="1" x14ac:dyDescent="0.3">
      <c r="A14" s="61" t="s">
        <v>10</v>
      </c>
      <c r="B14" s="44">
        <v>143024.29999999999</v>
      </c>
      <c r="C14" s="44">
        <v>158779</v>
      </c>
      <c r="D14" s="44">
        <v>0</v>
      </c>
      <c r="E14" s="45">
        <v>0</v>
      </c>
      <c r="F14" s="44">
        <v>0</v>
      </c>
      <c r="G14" s="45">
        <v>0</v>
      </c>
      <c r="H14" s="45">
        <v>14399.46</v>
      </c>
      <c r="I14" s="44">
        <v>11189.054</v>
      </c>
      <c r="J14" s="47">
        <v>16865.677</v>
      </c>
      <c r="K14" s="45">
        <v>19237.288</v>
      </c>
      <c r="L14" s="46">
        <v>17375.66</v>
      </c>
      <c r="M14" s="46">
        <v>18107.003000000001</v>
      </c>
      <c r="N14" s="46">
        <v>17003.18</v>
      </c>
      <c r="O14" s="83">
        <v>16138.138999999999</v>
      </c>
      <c r="P14" s="89">
        <v>17911.256000000001</v>
      </c>
      <c r="Q14" s="112">
        <v>16085</v>
      </c>
      <c r="R14" s="143"/>
      <c r="S14" s="143">
        <v>0</v>
      </c>
      <c r="T14" s="143">
        <v>3540</v>
      </c>
      <c r="U14" s="189">
        <f>AVERAGE(Table1[[#This Row],[2000]:[2018]])</f>
        <v>26091.945388888893</v>
      </c>
      <c r="V14" s="189">
        <f>STDEV(Table1[[#This Row],[2000]:[2017]])</f>
        <v>47191.406292311265</v>
      </c>
      <c r="W14" s="189">
        <f>1.96*Table1[[#This Row],[Std dev 2000-17]]/SQRT(17)</f>
        <v>22433.370554040532</v>
      </c>
    </row>
    <row r="15" spans="1:23" ht="14.25" customHeight="1" x14ac:dyDescent="0.3">
      <c r="A15" s="61" t="s">
        <v>58</v>
      </c>
      <c r="B15" s="44">
        <v>68978</v>
      </c>
      <c r="C15" s="44">
        <v>70807</v>
      </c>
      <c r="D15" s="60">
        <v>220705.36</v>
      </c>
      <c r="E15" s="45">
        <v>75124.600000000006</v>
      </c>
      <c r="F15" s="44">
        <v>134122</v>
      </c>
      <c r="G15" s="44">
        <v>80500</v>
      </c>
      <c r="H15" s="45">
        <v>57857.902000000002</v>
      </c>
      <c r="I15" s="44">
        <v>49040.764999999999</v>
      </c>
      <c r="J15" s="47">
        <v>23043.042000000001</v>
      </c>
      <c r="K15" s="45">
        <v>16058.359</v>
      </c>
      <c r="L15" s="46">
        <v>18787.384999999998</v>
      </c>
      <c r="M15" s="46">
        <v>49209.462</v>
      </c>
      <c r="N15" s="46">
        <v>83664.820999999996</v>
      </c>
      <c r="O15" s="83">
        <v>60741.197999999997</v>
      </c>
      <c r="P15" s="89">
        <v>104431.29671593619</v>
      </c>
      <c r="Q15" s="112">
        <v>133132</v>
      </c>
      <c r="R15" s="144">
        <v>148177</v>
      </c>
      <c r="S15" s="141">
        <v>121566</v>
      </c>
      <c r="T15" s="181">
        <v>184859</v>
      </c>
      <c r="U15" s="189">
        <f>AVERAGE(Table1[[#This Row],[2000]:[2018]])</f>
        <v>89516.062669259802</v>
      </c>
      <c r="V15" s="189">
        <f>STDEV(Table1[[#This Row],[2000]:[2017]])</f>
        <v>52183.641943222327</v>
      </c>
      <c r="W15" s="189">
        <f>1.96*Table1[[#This Row],[Std dev 2000-17]]/SQRT(17)</f>
        <v>24806.52874212839</v>
      </c>
    </row>
    <row r="16" spans="1:23" ht="14.25" customHeight="1" x14ac:dyDescent="0.3">
      <c r="A16" s="61" t="s">
        <v>12</v>
      </c>
      <c r="B16" s="44">
        <v>0</v>
      </c>
      <c r="C16" s="44">
        <v>23822</v>
      </c>
      <c r="D16" s="44">
        <v>163134.48000000001</v>
      </c>
      <c r="E16" s="45">
        <v>320539.98700000002</v>
      </c>
      <c r="F16" s="44">
        <v>346470</v>
      </c>
      <c r="G16" s="44">
        <v>432667</v>
      </c>
      <c r="H16" s="44">
        <v>867392</v>
      </c>
      <c r="I16" s="44">
        <v>545622</v>
      </c>
      <c r="J16" s="44">
        <v>1010928</v>
      </c>
      <c r="K16" s="44">
        <v>587994</v>
      </c>
      <c r="L16" s="46">
        <v>567280.99399999995</v>
      </c>
      <c r="M16" s="46">
        <v>1017701.777</v>
      </c>
      <c r="N16" s="46">
        <v>3011137.4070000001</v>
      </c>
      <c r="O16" s="83">
        <v>2859414.9079999998</v>
      </c>
      <c r="P16" s="89">
        <v>2219612.94</v>
      </c>
      <c r="Q16" s="112">
        <v>2029032</v>
      </c>
      <c r="R16" s="146">
        <v>3661267</v>
      </c>
      <c r="S16" s="141">
        <v>2674081</v>
      </c>
      <c r="T16" s="181">
        <v>4288021</v>
      </c>
      <c r="U16" s="189">
        <f>AVERAGE(Table1[[#This Row],[2000]:[2018]])</f>
        <v>1401374.6575263159</v>
      </c>
      <c r="V16" s="189">
        <f>STDEV(Table1[[#This Row],[2000]:[2017]])</f>
        <v>1171555.4640832678</v>
      </c>
      <c r="W16" s="189">
        <f>1.96*Table1[[#This Row],[Std dev 2000-17]]/SQRT(17)</f>
        <v>556922.11602248636</v>
      </c>
    </row>
    <row r="17" spans="1:23" ht="14.25" customHeight="1" x14ac:dyDescent="0.3">
      <c r="A17" s="61" t="s">
        <v>2</v>
      </c>
      <c r="B17" s="49"/>
      <c r="C17" s="45"/>
      <c r="D17" s="44">
        <v>233994.81</v>
      </c>
      <c r="E17" s="45">
        <v>6990.9359999999997</v>
      </c>
      <c r="F17" s="44">
        <v>37379</v>
      </c>
      <c r="G17" s="44">
        <v>31156</v>
      </c>
      <c r="H17" s="44">
        <v>10863.061</v>
      </c>
      <c r="I17" s="44">
        <v>12923.103999999999</v>
      </c>
      <c r="J17" s="47">
        <v>19390.588</v>
      </c>
      <c r="K17" s="45">
        <v>28649.909</v>
      </c>
      <c r="L17" s="46">
        <v>28504.384999999998</v>
      </c>
      <c r="M17" s="46">
        <v>27306.823</v>
      </c>
      <c r="N17" s="46">
        <v>36395.506999999998</v>
      </c>
      <c r="O17" s="83">
        <v>39528.330999999998</v>
      </c>
      <c r="P17" s="89">
        <v>59964.44435788547</v>
      </c>
      <c r="Q17" s="112">
        <v>123321</v>
      </c>
      <c r="R17" s="143">
        <v>122071</v>
      </c>
      <c r="S17" s="143">
        <v>171942</v>
      </c>
      <c r="T17" s="181">
        <v>42931</v>
      </c>
      <c r="U17" s="189">
        <f>AVERAGE(Table1[[#This Row],[2000]:[2018]])</f>
        <v>60783.052844581493</v>
      </c>
      <c r="V17" s="189">
        <f>STDEV(Table1[[#This Row],[2000]:[2017]])</f>
        <v>65860.068018855498</v>
      </c>
      <c r="W17" s="189">
        <f>1.96*Table1[[#This Row],[Std dev 2000-17]]/SQRT(17)</f>
        <v>31307.889013301501</v>
      </c>
    </row>
    <row r="18" spans="1:23" ht="14.25" customHeight="1" x14ac:dyDescent="0.3">
      <c r="A18" s="61" t="s">
        <v>37</v>
      </c>
      <c r="B18" s="44"/>
      <c r="C18" s="44"/>
      <c r="D18" s="44"/>
      <c r="E18" s="45"/>
      <c r="F18" s="44"/>
      <c r="G18" s="44"/>
      <c r="H18" s="44"/>
      <c r="I18" s="44"/>
      <c r="J18" s="47"/>
      <c r="K18" s="45"/>
      <c r="L18" s="45"/>
      <c r="M18" s="49"/>
      <c r="N18" s="46">
        <v>1433.0440000000001</v>
      </c>
      <c r="O18" s="83">
        <v>1709.0319999999999</v>
      </c>
      <c r="P18" s="89">
        <v>6618.384</v>
      </c>
      <c r="Q18" s="112">
        <v>8807</v>
      </c>
      <c r="R18" s="143">
        <v>3491</v>
      </c>
      <c r="S18" s="143">
        <v>2740</v>
      </c>
      <c r="T18" s="143">
        <v>263695</v>
      </c>
      <c r="U18" s="189">
        <f>AVERAGE(Table1[[#This Row],[2000]:[2018]])</f>
        <v>41213.351428571434</v>
      </c>
      <c r="V18" s="189">
        <f>STDEV(Table1[[#This Row],[2000]:[2017]])</f>
        <v>2950.9796969531776</v>
      </c>
      <c r="W18" s="189">
        <f>1.96*Table1[[#This Row],[Std dev 2000-17]]/SQRT(17)</f>
        <v>1402.806702329332</v>
      </c>
    </row>
    <row r="19" spans="1:23" ht="14.25" customHeight="1" x14ac:dyDescent="0.3">
      <c r="A19" s="61" t="s">
        <v>95</v>
      </c>
      <c r="B19" s="44"/>
      <c r="C19" s="44"/>
      <c r="D19" s="44"/>
      <c r="E19" s="45"/>
      <c r="F19" s="44"/>
      <c r="G19" s="44"/>
      <c r="H19" s="44"/>
      <c r="I19" s="44"/>
      <c r="J19" s="47"/>
      <c r="K19" s="45"/>
      <c r="L19" s="45"/>
      <c r="M19" s="49"/>
      <c r="N19" s="46"/>
      <c r="O19" s="83"/>
      <c r="P19" s="89"/>
      <c r="Q19" s="112"/>
      <c r="R19" s="143"/>
      <c r="S19" s="143"/>
      <c r="T19" s="181">
        <v>12095395</v>
      </c>
      <c r="U19" s="189"/>
      <c r="V19" s="189"/>
      <c r="W19" s="189"/>
    </row>
    <row r="20" spans="1:23" ht="14.25" customHeight="1" x14ac:dyDescent="0.3">
      <c r="A20" s="52" t="s">
        <v>1</v>
      </c>
      <c r="B20" s="49">
        <f t="shared" ref="B20:M20" si="0">SUM(B6:B17)</f>
        <v>101064948.27999999</v>
      </c>
      <c r="C20" s="49">
        <f t="shared" si="0"/>
        <v>76857334</v>
      </c>
      <c r="D20" s="49">
        <f t="shared" si="0"/>
        <v>77936775.386999995</v>
      </c>
      <c r="E20" s="49">
        <f t="shared" si="0"/>
        <v>80885507.387000024</v>
      </c>
      <c r="F20" s="49">
        <f t="shared" si="0"/>
        <v>81772128.794</v>
      </c>
      <c r="G20" s="49">
        <f t="shared" si="0"/>
        <v>83918558</v>
      </c>
      <c r="H20" s="49">
        <f t="shared" si="0"/>
        <v>87425313.256999999</v>
      </c>
      <c r="I20" s="49">
        <f t="shared" si="0"/>
        <v>88293846.042999998</v>
      </c>
      <c r="J20" s="49">
        <f t="shared" si="0"/>
        <v>89207239.277999997</v>
      </c>
      <c r="K20" s="49">
        <f t="shared" si="0"/>
        <v>88875540.685000002</v>
      </c>
      <c r="L20" s="49">
        <f t="shared" si="0"/>
        <v>88544302.616000026</v>
      </c>
      <c r="M20" s="49">
        <f t="shared" si="0"/>
        <v>91106256.892999992</v>
      </c>
      <c r="N20" s="49">
        <f>SUM(N6:N18)</f>
        <v>90643770.502000019</v>
      </c>
      <c r="O20" s="45">
        <f>SUBTOTAL(109,O6:O18)</f>
        <v>91316668.83100003</v>
      </c>
      <c r="P20" s="49">
        <f>SUBTOTAL(109,P6:P18)</f>
        <v>91782808.219999999</v>
      </c>
      <c r="Q20" s="113">
        <f>SUM(Q6:Q18)</f>
        <v>88320101</v>
      </c>
      <c r="R20" s="145">
        <f>SUM(R6:R18)</f>
        <v>87452602</v>
      </c>
      <c r="S20" s="145">
        <f t="shared" ref="S20" si="1">SUM(S6:S18)</f>
        <v>94033072</v>
      </c>
      <c r="T20" s="145">
        <f>SUM(T6:T19)</f>
        <v>93546665</v>
      </c>
      <c r="U20" s="189">
        <f>AVERAGE(Table1[[#This Row],[2000]:[2018]])</f>
        <v>88051759.903842121</v>
      </c>
      <c r="V20" s="189">
        <f>STDEV(Table1[[#This Row],[2000]:[2017]])</f>
        <v>5854657.8354807282</v>
      </c>
      <c r="W20" s="189">
        <f>1.96*Table1[[#This Row],[Std dev 2000-17]]/SQRT(17)</f>
        <v>2783127.6711042784</v>
      </c>
    </row>
    <row r="21" spans="1:23" ht="26.4" customHeight="1" x14ac:dyDescent="0.3">
      <c r="A21" s="191" t="s">
        <v>102</v>
      </c>
      <c r="B21" s="44"/>
      <c r="C21" s="137">
        <v>54674</v>
      </c>
      <c r="D21" s="137">
        <v>77989</v>
      </c>
      <c r="E21" s="30">
        <v>71702</v>
      </c>
      <c r="F21" s="137">
        <v>71501</v>
      </c>
      <c r="G21" s="137">
        <v>72023</v>
      </c>
      <c r="H21" s="13">
        <v>81944</v>
      </c>
      <c r="I21" s="137">
        <v>78781</v>
      </c>
      <c r="J21" s="29">
        <v>77589</v>
      </c>
      <c r="K21" s="30">
        <v>72886</v>
      </c>
      <c r="L21" s="30">
        <v>68233</v>
      </c>
      <c r="M21" s="17">
        <v>91815</v>
      </c>
      <c r="N21" s="15">
        <v>89463</v>
      </c>
      <c r="O21" s="13">
        <v>78155</v>
      </c>
      <c r="P21" s="13">
        <v>79463</v>
      </c>
      <c r="Q21" s="13">
        <v>73405</v>
      </c>
      <c r="R21" s="28">
        <v>78346</v>
      </c>
      <c r="S21" s="28">
        <v>92183</v>
      </c>
      <c r="T21" s="28">
        <v>80883</v>
      </c>
      <c r="U21" s="189">
        <f>AVERAGE(Table1[[#This Row],[2000]:[2016]])</f>
        <v>76123.0625</v>
      </c>
      <c r="V21" s="189">
        <f>STDEV(Table1[[#This Row],[2000]:[2016]])</f>
        <v>8520.1582651086937</v>
      </c>
      <c r="W21" s="189">
        <f>1.96*Table1[[#This Row],[Std dev 2000-17]]/SQRT(17)</f>
        <v>4050.2261440637662</v>
      </c>
    </row>
    <row r="22" spans="1:23" ht="34.200000000000003" customHeight="1" x14ac:dyDescent="0.3">
      <c r="A22" s="42" t="s">
        <v>25</v>
      </c>
      <c r="B22" s="50"/>
      <c r="C22" s="136">
        <f>C6/(C21*1000)</f>
        <v>0.83867020887441923</v>
      </c>
      <c r="D22" s="136">
        <f t="shared" ref="D22:Q22" si="2">D6/(D21*1000)</f>
        <v>0.72240496746977134</v>
      </c>
      <c r="E22" s="136">
        <f t="shared" si="2"/>
        <v>0.75103173936570811</v>
      </c>
      <c r="F22" s="136">
        <f t="shared" si="2"/>
        <v>0.75708278205899215</v>
      </c>
      <c r="G22" s="136">
        <f t="shared" si="2"/>
        <v>0.76839722033239377</v>
      </c>
      <c r="H22" s="136">
        <f t="shared" si="2"/>
        <v>0.72744226544957535</v>
      </c>
      <c r="I22" s="136">
        <f t="shared" si="2"/>
        <v>0.75149651565732856</v>
      </c>
      <c r="J22" s="136">
        <f t="shared" si="2"/>
        <v>0.75056451301086491</v>
      </c>
      <c r="K22" s="136">
        <f t="shared" si="2"/>
        <v>0.78498986087863243</v>
      </c>
      <c r="L22" s="136">
        <f>L6/(L21*1000)</f>
        <v>0.78279015600955559</v>
      </c>
      <c r="M22" s="136">
        <f t="shared" si="2"/>
        <v>0.72806618281326585</v>
      </c>
      <c r="N22" s="136">
        <f t="shared" si="2"/>
        <v>0.70402888749538917</v>
      </c>
      <c r="O22" s="136">
        <f t="shared" si="2"/>
        <v>0.74306817383404777</v>
      </c>
      <c r="P22" s="136">
        <f t="shared" si="2"/>
        <v>0.75159262258034798</v>
      </c>
      <c r="Q22" s="136">
        <f t="shared" si="2"/>
        <v>0.75344811661330968</v>
      </c>
      <c r="R22" s="140">
        <f>R6/(R21*1000)</f>
        <v>0.71092073622137697</v>
      </c>
      <c r="S22" s="140">
        <f>S6/(S21*1000)</f>
        <v>0.69041896011195125</v>
      </c>
      <c r="T22" s="187" t="s">
        <v>105</v>
      </c>
      <c r="U22" s="136">
        <f t="shared" ref="U22" si="3">U6/(U21*1000)</f>
        <v>0.75964492095670566</v>
      </c>
    </row>
    <row r="23" spans="1:23" ht="14.25" customHeight="1" x14ac:dyDescent="0.3">
      <c r="A23" s="51" t="s">
        <v>66</v>
      </c>
      <c r="B23" s="50"/>
      <c r="C23" s="50"/>
      <c r="D23" s="50"/>
      <c r="E23" s="50"/>
      <c r="F23" s="50"/>
      <c r="G23" s="50"/>
      <c r="H23" s="50"/>
      <c r="I23" s="50"/>
      <c r="J23" s="50"/>
      <c r="K23" s="50"/>
      <c r="L23" s="50"/>
      <c r="M23" s="50"/>
      <c r="N23" s="35"/>
      <c r="O23" s="48"/>
      <c r="R23" s="138" t="s">
        <v>84</v>
      </c>
      <c r="T23" s="190" t="s">
        <v>106</v>
      </c>
    </row>
    <row r="24" spans="1:23" ht="14.25" customHeight="1" x14ac:dyDescent="0.3">
      <c r="A24" s="20" t="s">
        <v>29</v>
      </c>
      <c r="N24" s="35"/>
      <c r="O24" s="48"/>
      <c r="R24" s="138" t="s">
        <v>85</v>
      </c>
      <c r="T24" s="190" t="s">
        <v>107</v>
      </c>
      <c r="U24" s="136">
        <f>C6/U6</f>
        <v>0.79294885126753178</v>
      </c>
    </row>
    <row r="25" spans="1:23" ht="14.25" customHeight="1" x14ac:dyDescent="0.3">
      <c r="A25" s="34"/>
      <c r="N25" s="35"/>
      <c r="O25" s="48"/>
      <c r="R25" s="138" t="s">
        <v>86</v>
      </c>
      <c r="T25" s="190" t="s">
        <v>109</v>
      </c>
      <c r="U25" s="135">
        <f>M6/U6</f>
        <v>1.1559993968692521</v>
      </c>
    </row>
    <row r="26" spans="1:23" ht="14.25" customHeight="1" x14ac:dyDescent="0.3">
      <c r="T26" s="190" t="s">
        <v>108</v>
      </c>
    </row>
    <row r="27" spans="1:23" ht="14.25" customHeight="1" x14ac:dyDescent="0.3">
      <c r="A27" s="52" t="s">
        <v>57</v>
      </c>
    </row>
    <row r="28" spans="1:23" ht="14.25" customHeight="1" x14ac:dyDescent="0.3">
      <c r="A28" s="52" t="s">
        <v>0</v>
      </c>
      <c r="B28" s="59" t="s">
        <v>13</v>
      </c>
      <c r="C28" s="59" t="s">
        <v>14</v>
      </c>
      <c r="D28" s="59" t="s">
        <v>15</v>
      </c>
      <c r="E28" s="59" t="s">
        <v>16</v>
      </c>
      <c r="F28" s="59" t="s">
        <v>17</v>
      </c>
      <c r="G28" s="59" t="s">
        <v>18</v>
      </c>
      <c r="H28" s="59" t="s">
        <v>19</v>
      </c>
      <c r="I28" s="59" t="s">
        <v>20</v>
      </c>
      <c r="J28" s="59" t="s">
        <v>21</v>
      </c>
      <c r="K28" s="59" t="s">
        <v>22</v>
      </c>
      <c r="L28" s="59" t="s">
        <v>27</v>
      </c>
      <c r="M28" s="59" t="s">
        <v>28</v>
      </c>
      <c r="N28" s="59" t="s">
        <v>36</v>
      </c>
      <c r="O28" s="63" t="s">
        <v>53</v>
      </c>
      <c r="P28" s="59" t="s">
        <v>55</v>
      </c>
      <c r="Q28" s="147" t="s">
        <v>67</v>
      </c>
      <c r="R28" s="147" t="s">
        <v>81</v>
      </c>
      <c r="S28" s="59" t="s">
        <v>87</v>
      </c>
      <c r="T28" s="59" t="s">
        <v>97</v>
      </c>
    </row>
    <row r="29" spans="1:23" ht="14.25" customHeight="1" x14ac:dyDescent="0.3">
      <c r="A29" s="53" t="s">
        <v>40</v>
      </c>
      <c r="B29" s="54">
        <f t="shared" ref="B29:D30" si="4">B6</f>
        <v>67889833.989999995</v>
      </c>
      <c r="C29" s="54">
        <f t="shared" si="4"/>
        <v>45853455</v>
      </c>
      <c r="D29" s="54">
        <f t="shared" si="4"/>
        <v>56339641.008000001</v>
      </c>
      <c r="E29" s="54">
        <f t="shared" ref="E29:H29" si="5">E6</f>
        <v>53850477.776000001</v>
      </c>
      <c r="F29" s="54">
        <f t="shared" si="5"/>
        <v>54132176</v>
      </c>
      <c r="G29" s="54">
        <f t="shared" si="5"/>
        <v>55342273</v>
      </c>
      <c r="H29" s="54">
        <f t="shared" si="5"/>
        <v>59609529</v>
      </c>
      <c r="I29" s="54">
        <f t="shared" ref="I29:M29" si="6">I6</f>
        <v>59203647</v>
      </c>
      <c r="J29" s="54">
        <f t="shared" si="6"/>
        <v>58235550</v>
      </c>
      <c r="K29" s="54">
        <f t="shared" si="6"/>
        <v>57214771</v>
      </c>
      <c r="L29" s="54">
        <f t="shared" si="6"/>
        <v>53412120.715000004</v>
      </c>
      <c r="M29" s="54">
        <f t="shared" si="6"/>
        <v>66847396.575000003</v>
      </c>
      <c r="N29" s="54">
        <f t="shared" ref="N29:P29" si="7">N6</f>
        <v>62984536.362000003</v>
      </c>
      <c r="O29" s="54">
        <f t="shared" si="7"/>
        <v>58074493.126000002</v>
      </c>
      <c r="P29" s="54">
        <f t="shared" si="7"/>
        <v>59723804.568102188</v>
      </c>
      <c r="Q29" s="54">
        <f t="shared" ref="Q29:R29" si="8">Q6</f>
        <v>55306859</v>
      </c>
      <c r="R29" s="148">
        <f t="shared" si="8"/>
        <v>55697796</v>
      </c>
      <c r="S29" s="148">
        <f t="shared" ref="S29:T29" si="9">S6</f>
        <v>63644891</v>
      </c>
      <c r="T29" s="148">
        <f t="shared" si="9"/>
        <v>55340207</v>
      </c>
    </row>
    <row r="30" spans="1:23" ht="14.25" customHeight="1" x14ac:dyDescent="0.3">
      <c r="A30" s="53" t="s">
        <v>3</v>
      </c>
      <c r="B30" s="54">
        <f t="shared" si="4"/>
        <v>16243438.27</v>
      </c>
      <c r="C30" s="54">
        <f t="shared" si="4"/>
        <v>13247976</v>
      </c>
      <c r="D30" s="54">
        <f t="shared" si="4"/>
        <v>10076411.603</v>
      </c>
      <c r="E30" s="54">
        <f t="shared" ref="E30:H30" si="10">E7</f>
        <v>14336264.477</v>
      </c>
      <c r="F30" s="54">
        <f t="shared" si="10"/>
        <v>14459001</v>
      </c>
      <c r="G30" s="54">
        <f t="shared" si="10"/>
        <v>14860017</v>
      </c>
      <c r="H30" s="54">
        <f t="shared" si="10"/>
        <v>14245188</v>
      </c>
      <c r="I30" s="54">
        <f t="shared" ref="I30:M30" si="11">I7</f>
        <v>14866637</v>
      </c>
      <c r="J30" s="54">
        <f t="shared" si="11"/>
        <v>15034912</v>
      </c>
      <c r="K30" s="54">
        <f t="shared" si="11"/>
        <v>14672973</v>
      </c>
      <c r="L30" s="54">
        <f t="shared" si="11"/>
        <v>15955167.881999999</v>
      </c>
      <c r="M30" s="54">
        <f t="shared" si="11"/>
        <v>12900636.259</v>
      </c>
      <c r="N30" s="54">
        <f t="shared" ref="N30:P30" si="12">N7</f>
        <v>12149258.443</v>
      </c>
      <c r="O30" s="54">
        <f t="shared" si="12"/>
        <v>13519851.679</v>
      </c>
      <c r="P30" s="54">
        <f t="shared" si="12"/>
        <v>14026539.562654842</v>
      </c>
      <c r="Q30" s="54">
        <f t="shared" ref="Q30:R30" si="13">Q7</f>
        <v>14388993</v>
      </c>
      <c r="R30" s="148">
        <f t="shared" si="13"/>
        <v>12799782</v>
      </c>
      <c r="S30" s="148">
        <f t="shared" ref="S30:T30" si="14">S7</f>
        <v>12593438</v>
      </c>
      <c r="T30" s="148">
        <f t="shared" si="14"/>
        <v>9556048</v>
      </c>
    </row>
    <row r="31" spans="1:23" ht="14.25" customHeight="1" x14ac:dyDescent="0.3">
      <c r="A31" s="53" t="s">
        <v>65</v>
      </c>
      <c r="B31" s="54">
        <f t="shared" ref="B31:C31" si="15">B9+B8</f>
        <v>10771994.35</v>
      </c>
      <c r="C31" s="54">
        <f t="shared" si="15"/>
        <v>11863293</v>
      </c>
      <c r="D31" s="54">
        <f t="shared" ref="D31:H31" si="16">D9+D8</f>
        <v>6606078.6979999999</v>
      </c>
      <c r="E31" s="54">
        <f t="shared" si="16"/>
        <v>7961221.0470000003</v>
      </c>
      <c r="F31" s="54">
        <f t="shared" si="16"/>
        <v>7379355.7939999998</v>
      </c>
      <c r="G31" s="54">
        <f t="shared" si="16"/>
        <v>7986135</v>
      </c>
      <c r="H31" s="54">
        <f t="shared" si="16"/>
        <v>7319961.1199999992</v>
      </c>
      <c r="I31" s="54">
        <f t="shared" ref="I31:M31" si="17">I9+I8</f>
        <v>8459743.8580000009</v>
      </c>
      <c r="J31" s="54">
        <f t="shared" si="17"/>
        <v>9021053.5899999999</v>
      </c>
      <c r="K31" s="54">
        <f t="shared" si="17"/>
        <v>11846699.790000001</v>
      </c>
      <c r="L31" s="54">
        <f t="shared" si="17"/>
        <v>12207985.115</v>
      </c>
      <c r="M31" s="54">
        <f t="shared" si="17"/>
        <v>7003277.7319999998</v>
      </c>
      <c r="N31" s="54">
        <f t="shared" ref="N31:P31" si="18">N9+N8</f>
        <v>7439486.4199999999</v>
      </c>
      <c r="O31" s="54">
        <f t="shared" si="18"/>
        <v>11949790.454</v>
      </c>
      <c r="P31" s="54">
        <f t="shared" si="18"/>
        <v>10442483.584728148</v>
      </c>
      <c r="Q31" s="54">
        <f t="shared" ref="Q31:R31" si="19">Q9+Q8</f>
        <v>11807835</v>
      </c>
      <c r="R31" s="148">
        <f t="shared" si="19"/>
        <v>9937111</v>
      </c>
      <c r="S31" s="148">
        <f t="shared" ref="S31:T31" si="20">S9+S8</f>
        <v>10181880</v>
      </c>
      <c r="T31" s="148">
        <f t="shared" si="20"/>
        <v>6861147</v>
      </c>
    </row>
    <row r="32" spans="1:23" ht="14.25" customHeight="1" x14ac:dyDescent="0.3">
      <c r="A32" s="53" t="s">
        <v>6</v>
      </c>
      <c r="B32" s="54">
        <f>B10</f>
        <v>4285939.1500000004</v>
      </c>
      <c r="C32" s="54">
        <f>C10</f>
        <v>3975371</v>
      </c>
      <c r="D32" s="54">
        <f>D10</f>
        <v>3858715.5279999999</v>
      </c>
      <c r="E32" s="54">
        <f t="shared" ref="E32:H32" si="21">E10</f>
        <v>3726175.2439999999</v>
      </c>
      <c r="F32" s="54">
        <f t="shared" si="21"/>
        <v>4591072</v>
      </c>
      <c r="G32" s="54">
        <f t="shared" si="21"/>
        <v>4403537</v>
      </c>
      <c r="H32" s="54">
        <f t="shared" si="21"/>
        <v>4513216</v>
      </c>
      <c r="I32" s="54">
        <f t="shared" ref="I32:M32" si="22">I10</f>
        <v>4326265</v>
      </c>
      <c r="J32" s="54">
        <f t="shared" si="22"/>
        <v>5083665</v>
      </c>
      <c r="K32" s="54">
        <f t="shared" si="22"/>
        <v>3653541</v>
      </c>
      <c r="L32" s="54">
        <f t="shared" si="22"/>
        <v>5430617.4440000001</v>
      </c>
      <c r="M32" s="54">
        <f t="shared" si="22"/>
        <v>2390244.5189999999</v>
      </c>
      <c r="N32" s="54">
        <f t="shared" ref="N32:P32" si="23">N10</f>
        <v>4239397.852</v>
      </c>
      <c r="O32" s="54">
        <f t="shared" si="23"/>
        <v>4247504.0990000004</v>
      </c>
      <c r="P32" s="54">
        <f t="shared" si="23"/>
        <v>4617390.9954746496</v>
      </c>
      <c r="Q32" s="54">
        <f t="shared" ref="Q32:R32" si="24">Q10</f>
        <v>4021955</v>
      </c>
      <c r="R32" s="148">
        <f t="shared" si="24"/>
        <v>4308647</v>
      </c>
      <c r="S32" s="148">
        <f t="shared" ref="S32:T32" si="25">S10</f>
        <v>3941745</v>
      </c>
      <c r="T32" s="148">
        <f t="shared" si="25"/>
        <v>4441378</v>
      </c>
    </row>
    <row r="33" spans="1:20" ht="14.25" customHeight="1" x14ac:dyDescent="0.3">
      <c r="A33" s="53" t="s">
        <v>12</v>
      </c>
      <c r="B33" s="54">
        <f>B16</f>
        <v>0</v>
      </c>
      <c r="C33" s="54">
        <f>C16</f>
        <v>23822</v>
      </c>
      <c r="D33" s="54">
        <f>D16</f>
        <v>163134.48000000001</v>
      </c>
      <c r="E33" s="54">
        <f t="shared" ref="E33:H33" si="26">E16</f>
        <v>320539.98700000002</v>
      </c>
      <c r="F33" s="54">
        <f t="shared" si="26"/>
        <v>346470</v>
      </c>
      <c r="G33" s="54">
        <f t="shared" si="26"/>
        <v>432667</v>
      </c>
      <c r="H33" s="54">
        <f t="shared" si="26"/>
        <v>867392</v>
      </c>
      <c r="I33" s="54">
        <f t="shared" ref="I33:M33" si="27">I16</f>
        <v>545622</v>
      </c>
      <c r="J33" s="54">
        <f t="shared" si="27"/>
        <v>1010928</v>
      </c>
      <c r="K33" s="54">
        <f t="shared" si="27"/>
        <v>587994</v>
      </c>
      <c r="L33" s="54">
        <f t="shared" si="27"/>
        <v>567280.99399999995</v>
      </c>
      <c r="M33" s="54">
        <f t="shared" si="27"/>
        <v>1017701.777</v>
      </c>
      <c r="N33" s="54">
        <f t="shared" ref="N33:P33" si="28">N16</f>
        <v>3011137.4070000001</v>
      </c>
      <c r="O33" s="54">
        <f t="shared" si="28"/>
        <v>2859414.9079999998</v>
      </c>
      <c r="P33" s="54">
        <f t="shared" si="28"/>
        <v>2219612.94</v>
      </c>
      <c r="Q33" s="54">
        <f t="shared" ref="Q33:R33" si="29">Q16</f>
        <v>2029032</v>
      </c>
      <c r="R33" s="148">
        <f t="shared" si="29"/>
        <v>3661267</v>
      </c>
      <c r="S33" s="148">
        <f t="shared" ref="S33:T33" si="30">S16</f>
        <v>2674081</v>
      </c>
      <c r="T33" s="148">
        <f t="shared" si="30"/>
        <v>4288021</v>
      </c>
    </row>
    <row r="34" spans="1:20" ht="14.25" customHeight="1" x14ac:dyDescent="0.3">
      <c r="A34" s="53" t="s">
        <v>61</v>
      </c>
      <c r="B34" s="54">
        <f>B11+B12+B13+B14+B15+B17+B18</f>
        <v>1873742.52</v>
      </c>
      <c r="C34" s="54">
        <f>C11+C12+C13+C14+C15+C17+C18</f>
        <v>1893417</v>
      </c>
      <c r="D34" s="54">
        <f>D11+D12+D13+D14+D15+D17+D18</f>
        <v>892794.07000000007</v>
      </c>
      <c r="E34" s="54">
        <f t="shared" ref="E34:H34" si="31">E11+E12+E13+E14+E15+E17+E18</f>
        <v>690828.85599999991</v>
      </c>
      <c r="F34" s="54">
        <f t="shared" si="31"/>
        <v>864054</v>
      </c>
      <c r="G34" s="54">
        <f t="shared" si="31"/>
        <v>893929</v>
      </c>
      <c r="H34" s="54">
        <f t="shared" si="31"/>
        <v>870027.13699999987</v>
      </c>
      <c r="I34" s="54">
        <f t="shared" ref="I34:M34" si="32">I11+I12+I13+I14+I15+I17+I18</f>
        <v>891931.18500000006</v>
      </c>
      <c r="J34" s="54">
        <f t="shared" si="32"/>
        <v>821130.68800000008</v>
      </c>
      <c r="K34" s="54">
        <f t="shared" si="32"/>
        <v>899561.89500000014</v>
      </c>
      <c r="L34" s="54">
        <f t="shared" si="32"/>
        <v>971130.46600000013</v>
      </c>
      <c r="M34" s="54">
        <f t="shared" si="32"/>
        <v>947000.03100000008</v>
      </c>
      <c r="N34" s="54">
        <f t="shared" ref="N34:P34" si="33">N11+N12+N13+N14+N15+N17+N18</f>
        <v>819954.01800000004</v>
      </c>
      <c r="O34" s="54">
        <f t="shared" si="33"/>
        <v>665614.56499999994</v>
      </c>
      <c r="P34" s="54">
        <f t="shared" si="33"/>
        <v>752976.56904017203</v>
      </c>
      <c r="Q34" s="54">
        <f t="shared" ref="Q34:R34" si="34">Q11+Q12+Q13+Q14+Q15+Q17+Q18</f>
        <v>765427</v>
      </c>
      <c r="R34" s="148">
        <f t="shared" si="34"/>
        <v>1047999</v>
      </c>
      <c r="S34" s="148">
        <f t="shared" ref="S34" si="35">S11+S12+S13+S14+S15+S17+S18</f>
        <v>997037</v>
      </c>
      <c r="T34" s="148">
        <f>T11+T12+T13+T14+T15+T17+T18</f>
        <v>964469</v>
      </c>
    </row>
    <row r="35" spans="1:20" ht="14.25" customHeight="1" x14ac:dyDescent="0.3">
      <c r="A35" s="53" t="s">
        <v>95</v>
      </c>
      <c r="B35" s="54">
        <f>B13+B12</f>
        <v>561271.21</v>
      </c>
      <c r="C35" s="54"/>
      <c r="D35" s="54"/>
      <c r="E35" s="54"/>
      <c r="F35" s="54"/>
      <c r="G35" s="54"/>
      <c r="H35" s="54"/>
      <c r="I35" s="54"/>
      <c r="J35" s="54"/>
      <c r="K35" s="54"/>
      <c r="L35" s="54"/>
      <c r="M35" s="54"/>
      <c r="N35" s="54"/>
      <c r="O35" s="54"/>
      <c r="P35" s="54"/>
      <c r="Q35" s="54"/>
      <c r="R35" s="148"/>
      <c r="S35" s="148"/>
      <c r="T35" s="148">
        <f>T19</f>
        <v>12095395</v>
      </c>
    </row>
    <row r="36" spans="1:20" ht="14.25" customHeight="1" x14ac:dyDescent="0.3">
      <c r="A36" s="52" t="s">
        <v>1</v>
      </c>
      <c r="B36" s="49">
        <f>SUBTOTAL(109,B29:B34)</f>
        <v>101064948.27999999</v>
      </c>
      <c r="C36" s="49">
        <f>SUBTOTAL(109,C29:C34)</f>
        <v>76857334</v>
      </c>
      <c r="D36" s="49">
        <f>SUBTOTAL(109,D29:D34)</f>
        <v>77936775.386999995</v>
      </c>
      <c r="E36" s="49">
        <f t="shared" ref="E36:H36" si="36">SUBTOTAL(109,E29:E34)</f>
        <v>80885507.387000024</v>
      </c>
      <c r="F36" s="49">
        <f t="shared" si="36"/>
        <v>81772128.794</v>
      </c>
      <c r="G36" s="49">
        <f t="shared" si="36"/>
        <v>83918558</v>
      </c>
      <c r="H36" s="49">
        <f t="shared" si="36"/>
        <v>87425313.256999999</v>
      </c>
      <c r="I36" s="49">
        <f t="shared" ref="I36" si="37">SUBTOTAL(109,I29:I34)</f>
        <v>88293846.042999998</v>
      </c>
      <c r="J36" s="49">
        <f t="shared" ref="J36" si="38">SUBTOTAL(109,J29:J34)</f>
        <v>89207239.277999997</v>
      </c>
      <c r="K36" s="49">
        <f t="shared" ref="K36" si="39">SUBTOTAL(109,K29:K34)</f>
        <v>88875540.685000002</v>
      </c>
      <c r="L36" s="49">
        <f t="shared" ref="L36" si="40">SUBTOTAL(109,L29:L34)</f>
        <v>88544302.616000012</v>
      </c>
      <c r="M36" s="49">
        <f t="shared" ref="M36" si="41">SUBTOTAL(109,M29:M34)</f>
        <v>91106256.892999992</v>
      </c>
      <c r="N36" s="49">
        <f t="shared" ref="N36" si="42">SUBTOTAL(109,N29:N34)</f>
        <v>90643770.502000019</v>
      </c>
      <c r="O36" s="49">
        <f t="shared" ref="O36" si="43">SUBTOTAL(109,O29:O34)</f>
        <v>91316668.831</v>
      </c>
      <c r="P36" s="49">
        <f t="shared" ref="P36:Q36" si="44">SUBTOTAL(109,P29:P34)</f>
        <v>91782808.220000014</v>
      </c>
      <c r="Q36" s="49">
        <f t="shared" si="44"/>
        <v>88320101</v>
      </c>
      <c r="R36" s="149">
        <f t="shared" ref="R36:S36" si="45">SUBTOTAL(109,R29:R34)</f>
        <v>87452602</v>
      </c>
      <c r="S36" s="149">
        <f t="shared" si="45"/>
        <v>94033072</v>
      </c>
      <c r="T36" s="149">
        <f>SUBTOTAL(109,T29:T35)</f>
        <v>93546665</v>
      </c>
    </row>
    <row r="37" spans="1:20" ht="14.25" customHeight="1" x14ac:dyDescent="0.3">
      <c r="A37" s="52"/>
      <c r="B37" s="49"/>
      <c r="C37" s="49"/>
      <c r="D37" s="49"/>
      <c r="E37" s="49"/>
      <c r="F37" s="49"/>
      <c r="G37" s="49"/>
      <c r="H37" s="49"/>
      <c r="I37" s="49"/>
      <c r="J37" s="49"/>
      <c r="K37" s="49"/>
      <c r="L37" s="49"/>
      <c r="M37" s="49"/>
      <c r="N37" s="49"/>
      <c r="O37" s="71"/>
      <c r="P37" s="71"/>
    </row>
    <row r="38" spans="1:20" ht="14.25" customHeight="1" x14ac:dyDescent="0.3">
      <c r="A38" s="88" t="s">
        <v>23</v>
      </c>
      <c r="B38" s="49"/>
      <c r="C38" s="49"/>
      <c r="D38" s="49"/>
      <c r="E38" s="49"/>
      <c r="F38" s="49"/>
      <c r="G38" s="49"/>
      <c r="H38" s="49"/>
      <c r="I38" s="49"/>
      <c r="J38" s="49"/>
      <c r="K38" s="49"/>
      <c r="L38" s="49"/>
      <c r="M38" s="49"/>
      <c r="N38" s="49"/>
      <c r="O38" s="71"/>
      <c r="P38" s="71"/>
    </row>
    <row r="39" spans="1:20" ht="14.25" customHeight="1" x14ac:dyDescent="0.3">
      <c r="A39" s="88"/>
      <c r="B39" s="49"/>
      <c r="C39" s="49"/>
      <c r="D39" s="49"/>
      <c r="E39" s="49"/>
      <c r="F39" s="49"/>
      <c r="G39" s="49"/>
      <c r="H39" s="49"/>
      <c r="I39" s="49"/>
      <c r="J39" s="49"/>
      <c r="K39" s="49"/>
      <c r="L39" s="49"/>
      <c r="M39" s="49"/>
      <c r="N39" s="49"/>
      <c r="O39" s="71"/>
      <c r="P39" s="71"/>
    </row>
    <row r="40" spans="1:20" ht="14.25" customHeight="1" x14ac:dyDescent="0.3">
      <c r="A40" s="42" t="s">
        <v>38</v>
      </c>
    </row>
    <row r="41" spans="1:20" ht="14.25" customHeight="1" x14ac:dyDescent="0.3">
      <c r="A41" s="55" t="s">
        <v>0</v>
      </c>
      <c r="B41" s="55" t="s">
        <v>13</v>
      </c>
      <c r="C41" s="55" t="s">
        <v>14</v>
      </c>
      <c r="D41" s="55" t="s">
        <v>15</v>
      </c>
      <c r="E41" s="55" t="s">
        <v>16</v>
      </c>
      <c r="F41" s="55" t="s">
        <v>17</v>
      </c>
      <c r="G41" s="55" t="s">
        <v>18</v>
      </c>
      <c r="H41" s="55" t="s">
        <v>19</v>
      </c>
      <c r="I41" s="55" t="s">
        <v>20</v>
      </c>
      <c r="J41" s="55" t="s">
        <v>21</v>
      </c>
      <c r="K41" s="55" t="s">
        <v>22</v>
      </c>
      <c r="L41" s="55" t="s">
        <v>27</v>
      </c>
      <c r="M41" s="55" t="s">
        <v>28</v>
      </c>
      <c r="N41" s="55" t="s">
        <v>36</v>
      </c>
      <c r="O41" s="62" t="s">
        <v>53</v>
      </c>
      <c r="P41" s="72" t="s">
        <v>55</v>
      </c>
      <c r="Q41" s="133" t="s">
        <v>67</v>
      </c>
      <c r="R41" s="150" t="s">
        <v>81</v>
      </c>
      <c r="S41" s="182" t="s">
        <v>87</v>
      </c>
      <c r="T41" s="184" t="s">
        <v>97</v>
      </c>
    </row>
    <row r="42" spans="1:20" ht="14.25" customHeight="1" x14ac:dyDescent="0.3">
      <c r="A42" s="56" t="s">
        <v>40</v>
      </c>
      <c r="B42" s="57">
        <f t="shared" ref="B42:P42" si="46">B6/B$20</f>
        <v>0.67174460725900254</v>
      </c>
      <c r="C42" s="57">
        <f t="shared" si="46"/>
        <v>0.59660480807205729</v>
      </c>
      <c r="D42" s="57">
        <f t="shared" si="46"/>
        <v>0.72288904343606653</v>
      </c>
      <c r="E42" s="57">
        <f t="shared" si="46"/>
        <v>0.66576176024154965</v>
      </c>
      <c r="F42" s="57">
        <f t="shared" si="46"/>
        <v>0.66198809788075286</v>
      </c>
      <c r="G42" s="57">
        <f t="shared" si="46"/>
        <v>0.65947597669635838</v>
      </c>
      <c r="H42" s="57">
        <f t="shared" si="46"/>
        <v>0.68183374790741358</v>
      </c>
      <c r="I42" s="57">
        <f t="shared" si="46"/>
        <v>0.67052971020389374</v>
      </c>
      <c r="J42" s="57">
        <f t="shared" si="46"/>
        <v>0.65281192951749445</v>
      </c>
      <c r="K42" s="57">
        <f t="shared" si="46"/>
        <v>0.64376284587438171</v>
      </c>
      <c r="L42" s="57">
        <f t="shared" si="46"/>
        <v>0.60322481669586714</v>
      </c>
      <c r="M42" s="57">
        <f t="shared" si="46"/>
        <v>0.73373002968949896</v>
      </c>
      <c r="N42" s="57">
        <f t="shared" si="46"/>
        <v>0.69485785965413116</v>
      </c>
      <c r="O42" s="57">
        <f t="shared" si="46"/>
        <v>0.63596815203014689</v>
      </c>
      <c r="P42" s="57">
        <f t="shared" si="46"/>
        <v>0.65070796728017344</v>
      </c>
      <c r="Q42" s="134">
        <f t="shared" ref="Q42:R42" si="47">Q6/Q$20</f>
        <v>0.62620919104247852</v>
      </c>
      <c r="R42" s="151">
        <f t="shared" si="47"/>
        <v>0.6368912385248412</v>
      </c>
      <c r="S42" s="183">
        <f t="shared" ref="S42:T42" si="48">S6/S$20</f>
        <v>0.67683517773406365</v>
      </c>
      <c r="T42" s="57">
        <f t="shared" si="48"/>
        <v>0.59157862014642637</v>
      </c>
    </row>
    <row r="43" spans="1:20" ht="14.25" customHeight="1" x14ac:dyDescent="0.3">
      <c r="A43" s="58" t="s">
        <v>3</v>
      </c>
      <c r="B43" s="57">
        <f t="shared" ref="B43:P43" si="49">B7/B$20</f>
        <v>0.16072276834296326</v>
      </c>
      <c r="C43" s="57">
        <f t="shared" si="49"/>
        <v>0.17237100625946769</v>
      </c>
      <c r="D43" s="57">
        <f t="shared" si="49"/>
        <v>0.12928956263541749</v>
      </c>
      <c r="E43" s="57">
        <f t="shared" si="49"/>
        <v>0.17724144831542635</v>
      </c>
      <c r="F43" s="57">
        <f t="shared" si="49"/>
        <v>0.17682065042509842</v>
      </c>
      <c r="G43" s="57">
        <f t="shared" si="49"/>
        <v>0.17707664852868421</v>
      </c>
      <c r="H43" s="57">
        <f t="shared" si="49"/>
        <v>0.16294122913948395</v>
      </c>
      <c r="I43" s="57">
        <f t="shared" si="49"/>
        <v>0.1683768197475484</v>
      </c>
      <c r="J43" s="57">
        <f t="shared" si="49"/>
        <v>0.16853914684150373</v>
      </c>
      <c r="K43" s="57">
        <f t="shared" si="49"/>
        <v>0.1650957382302197</v>
      </c>
      <c r="L43" s="57">
        <f t="shared" si="49"/>
        <v>0.18019417862710557</v>
      </c>
      <c r="M43" s="57">
        <f t="shared" si="49"/>
        <v>0.14159989334378198</v>
      </c>
      <c r="N43" s="57">
        <f t="shared" si="49"/>
        <v>0.13403302152718738</v>
      </c>
      <c r="O43" s="57">
        <f t="shared" si="49"/>
        <v>0.14805458687965523</v>
      </c>
      <c r="P43" s="57">
        <f t="shared" si="49"/>
        <v>0.15282316846346372</v>
      </c>
      <c r="Q43" s="134">
        <f t="shared" ref="Q43:R43" si="50">Q7/Q$20</f>
        <v>0.16291866559346438</v>
      </c>
      <c r="R43" s="151">
        <f t="shared" si="50"/>
        <v>0.14636250617220056</v>
      </c>
      <c r="S43" s="183">
        <f t="shared" ref="S43:T43" si="51">S7/S$20</f>
        <v>0.13392562565647115</v>
      </c>
      <c r="T43" s="57">
        <f t="shared" si="51"/>
        <v>0.1021527384220485</v>
      </c>
    </row>
    <row r="44" spans="1:20" ht="14.25" customHeight="1" x14ac:dyDescent="0.3">
      <c r="A44" s="56" t="s">
        <v>4</v>
      </c>
      <c r="B44" s="57">
        <f t="shared" ref="B44:P44" si="52">B8/B$20</f>
        <v>5.3712539237248606E-2</v>
      </c>
      <c r="C44" s="57">
        <f t="shared" si="52"/>
        <v>7.7477641886459392E-2</v>
      </c>
      <c r="D44" s="57">
        <f t="shared" si="52"/>
        <v>5.0961191302540031E-2</v>
      </c>
      <c r="E44" s="57">
        <f t="shared" si="52"/>
        <v>4.438982360364184E-2</v>
      </c>
      <c r="F44" s="57">
        <f t="shared" si="52"/>
        <v>3.3230400370833718E-2</v>
      </c>
      <c r="G44" s="57">
        <f t="shared" si="52"/>
        <v>3.1705263572331638E-2</v>
      </c>
      <c r="H44" s="57">
        <f t="shared" si="52"/>
        <v>3.1644319659083285E-2</v>
      </c>
      <c r="I44" s="57">
        <f t="shared" si="52"/>
        <v>2.4433206216312883E-2</v>
      </c>
      <c r="J44" s="57">
        <f t="shared" si="52"/>
        <v>1.833142871851311E-2</v>
      </c>
      <c r="K44" s="57">
        <f t="shared" si="52"/>
        <v>2.1010896514468837E-2</v>
      </c>
      <c r="L44" s="57">
        <f t="shared" si="52"/>
        <v>1.9557756702993961E-2</v>
      </c>
      <c r="M44" s="57">
        <f t="shared" si="52"/>
        <v>1.4478201728221233E-2</v>
      </c>
      <c r="N44" s="57">
        <f t="shared" si="52"/>
        <v>5.3683677687399733E-3</v>
      </c>
      <c r="O44" s="57">
        <f t="shared" si="52"/>
        <v>1.2336358130680873E-2</v>
      </c>
      <c r="P44" s="57">
        <f t="shared" si="52"/>
        <v>1.009656505365096E-2</v>
      </c>
      <c r="Q44" s="134">
        <f t="shared" ref="Q44:R44" si="53">Q8/Q$20</f>
        <v>0</v>
      </c>
      <c r="R44" s="151">
        <f t="shared" si="53"/>
        <v>0</v>
      </c>
      <c r="S44" s="183">
        <f t="shared" ref="S44:T44" si="54">S8/S$20</f>
        <v>0</v>
      </c>
      <c r="T44" s="57">
        <f t="shared" si="54"/>
        <v>0</v>
      </c>
    </row>
    <row r="45" spans="1:20" ht="14.25" customHeight="1" x14ac:dyDescent="0.3">
      <c r="A45" s="58" t="s">
        <v>5</v>
      </c>
      <c r="B45" s="57">
        <f t="shared" ref="B45:P45" si="55">B9/B$20</f>
        <v>5.2872330525473063E-2</v>
      </c>
      <c r="C45" s="57">
        <f t="shared" si="55"/>
        <v>7.6877087617949383E-2</v>
      </c>
      <c r="D45" s="57">
        <f t="shared" si="55"/>
        <v>3.380083105721373E-2</v>
      </c>
      <c r="E45" s="57">
        <f t="shared" si="55"/>
        <v>5.4035979784216155E-2</v>
      </c>
      <c r="F45" s="57">
        <f t="shared" si="55"/>
        <v>5.7012521060135039E-2</v>
      </c>
      <c r="G45" s="57">
        <f t="shared" si="55"/>
        <v>6.3460039434900681E-2</v>
      </c>
      <c r="H45" s="57">
        <f t="shared" si="55"/>
        <v>5.2083846100893588E-2</v>
      </c>
      <c r="I45" s="57">
        <f t="shared" si="55"/>
        <v>7.1380310094665569E-2</v>
      </c>
      <c r="J45" s="57">
        <f t="shared" si="55"/>
        <v>8.2793252002603471E-2</v>
      </c>
      <c r="K45" s="57">
        <f t="shared" si="55"/>
        <v>0.11228449273090349</v>
      </c>
      <c r="L45" s="57">
        <f t="shared" si="55"/>
        <v>0.11831655880145735</v>
      </c>
      <c r="M45" s="57">
        <f t="shared" si="55"/>
        <v>6.2391137116694986E-2</v>
      </c>
      <c r="N45" s="57">
        <f t="shared" si="55"/>
        <v>7.6705517494405059E-2</v>
      </c>
      <c r="O45" s="57">
        <f t="shared" si="55"/>
        <v>0.11852464027165358</v>
      </c>
      <c r="P45" s="57">
        <f t="shared" si="55"/>
        <v>0.10367728635976298</v>
      </c>
      <c r="Q45" s="134">
        <f t="shared" ref="Q45:R45" si="56">Q9/Q$20</f>
        <v>0.13369363107952062</v>
      </c>
      <c r="R45" s="151">
        <f t="shared" si="56"/>
        <v>0.11362853446030113</v>
      </c>
      <c r="S45" s="183">
        <f t="shared" ref="S45:T45" si="57">S9/S$20</f>
        <v>0.10827977628977176</v>
      </c>
      <c r="T45" s="57">
        <f t="shared" si="57"/>
        <v>7.3344645691003518E-2</v>
      </c>
    </row>
    <row r="46" spans="1:20" ht="14.25" customHeight="1" x14ac:dyDescent="0.3">
      <c r="A46" s="56" t="s">
        <v>6</v>
      </c>
      <c r="B46" s="57">
        <f t="shared" ref="B46:P46" si="58">B10/B$20</f>
        <v>4.240777067560382E-2</v>
      </c>
      <c r="C46" s="57">
        <f t="shared" si="58"/>
        <v>5.1724029355480899E-2</v>
      </c>
      <c r="D46" s="57">
        <f t="shared" si="58"/>
        <v>4.9510843999373895E-2</v>
      </c>
      <c r="E46" s="57">
        <f t="shared" si="58"/>
        <v>4.6067279100716542E-2</v>
      </c>
      <c r="F46" s="57">
        <f t="shared" si="58"/>
        <v>5.6144704408586564E-2</v>
      </c>
      <c r="G46" s="57">
        <f t="shared" si="58"/>
        <v>5.2473935503038555E-2</v>
      </c>
      <c r="H46" s="57">
        <f t="shared" si="58"/>
        <v>5.1623675476377369E-2</v>
      </c>
      <c r="I46" s="57">
        <f t="shared" si="58"/>
        <v>4.8998488500467688E-2</v>
      </c>
      <c r="J46" s="57">
        <f t="shared" si="58"/>
        <v>5.6987135137738953E-2</v>
      </c>
      <c r="K46" s="57">
        <f t="shared" si="58"/>
        <v>4.1108509403607232E-2</v>
      </c>
      <c r="L46" s="57">
        <f t="shared" si="58"/>
        <v>6.133220640464656E-2</v>
      </c>
      <c r="M46" s="57">
        <f t="shared" si="58"/>
        <v>2.62357888526496E-2</v>
      </c>
      <c r="N46" s="57">
        <f t="shared" si="58"/>
        <v>4.6769875398182593E-2</v>
      </c>
      <c r="O46" s="57">
        <f t="shared" si="58"/>
        <v>4.6514006187204068E-2</v>
      </c>
      <c r="P46" s="57">
        <f t="shared" si="58"/>
        <v>5.0307798214311923E-2</v>
      </c>
      <c r="Q46" s="134">
        <f t="shared" ref="Q46:R46" si="59">Q10/Q$20</f>
        <v>4.5538387688211543E-2</v>
      </c>
      <c r="R46" s="151">
        <f t="shared" si="59"/>
        <v>4.9268368252782233E-2</v>
      </c>
      <c r="S46" s="183">
        <f t="shared" ref="S46:T46" si="60">S10/S$20</f>
        <v>4.1918709196270859E-2</v>
      </c>
      <c r="T46" s="57">
        <f t="shared" si="60"/>
        <v>4.7477673308823999E-2</v>
      </c>
    </row>
    <row r="47" spans="1:20" ht="14.25" customHeight="1" x14ac:dyDescent="0.3">
      <c r="A47" s="58" t="s">
        <v>7</v>
      </c>
      <c r="B47" s="57">
        <f t="shared" ref="B47:P47" si="61">B11/B$20</f>
        <v>1.0888730749172855E-2</v>
      </c>
      <c r="C47" s="57">
        <f t="shared" si="61"/>
        <v>1.2198120221031866E-2</v>
      </c>
      <c r="D47" s="57">
        <f t="shared" si="61"/>
        <v>5.0345735123325294E-3</v>
      </c>
      <c r="E47" s="57">
        <f t="shared" si="61"/>
        <v>5.3742624735004787E-3</v>
      </c>
      <c r="F47" s="57">
        <f t="shared" si="61"/>
        <v>6.5626639285851149E-3</v>
      </c>
      <c r="G47" s="57">
        <f t="shared" si="61"/>
        <v>6.9958899913413666E-3</v>
      </c>
      <c r="H47" s="57">
        <f t="shared" si="61"/>
        <v>4.4919713223739149E-3</v>
      </c>
      <c r="I47" s="57">
        <f t="shared" si="61"/>
        <v>5.2210093982710485E-3</v>
      </c>
      <c r="J47" s="57">
        <f t="shared" si="61"/>
        <v>4.65461977481464E-3</v>
      </c>
      <c r="K47" s="57">
        <f t="shared" si="61"/>
        <v>5.0078614945081052E-3</v>
      </c>
      <c r="L47" s="57">
        <f t="shared" si="61"/>
        <v>5.5607354900667327E-3</v>
      </c>
      <c r="M47" s="57">
        <f t="shared" si="61"/>
        <v>4.9051469486321971E-3</v>
      </c>
      <c r="N47" s="57">
        <f t="shared" si="61"/>
        <v>3.4289364429422324E-3</v>
      </c>
      <c r="O47" s="57">
        <f t="shared" si="61"/>
        <v>2.8578813084277292E-3</v>
      </c>
      <c r="P47" s="57">
        <f t="shared" si="61"/>
        <v>3.2731226879535685E-3</v>
      </c>
      <c r="Q47" s="134">
        <f t="shared" ref="Q47:R47" si="62">Q11/Q$20</f>
        <v>4.5449223388003149E-3</v>
      </c>
      <c r="R47" s="151">
        <f t="shared" si="62"/>
        <v>7.7258879043987736E-3</v>
      </c>
      <c r="S47" s="183">
        <f t="shared" ref="S47:T47" si="63">S11/S$20</f>
        <v>5.9799279980983708E-3</v>
      </c>
      <c r="T47" s="57">
        <f t="shared" si="63"/>
        <v>4.4679625938562322E-3</v>
      </c>
    </row>
    <row r="48" spans="1:20" ht="14.25" customHeight="1" x14ac:dyDescent="0.3">
      <c r="A48" s="56" t="s">
        <v>8</v>
      </c>
      <c r="B48" s="57">
        <f t="shared" ref="B48:P48" si="64">B12/B$20</f>
        <v>3.9715372820255113E-3</v>
      </c>
      <c r="C48" s="57">
        <f t="shared" si="64"/>
        <v>6.3708949363244895E-3</v>
      </c>
      <c r="D48" s="57">
        <f t="shared" si="64"/>
        <v>2.8541305294638056E-4</v>
      </c>
      <c r="E48" s="57">
        <f t="shared" si="64"/>
        <v>4.3217818777778108E-4</v>
      </c>
      <c r="F48" s="57">
        <f t="shared" si="64"/>
        <v>6.4870513685210838E-4</v>
      </c>
      <c r="G48" s="57">
        <f t="shared" si="64"/>
        <v>5.2709437643101546E-4</v>
      </c>
      <c r="H48" s="57">
        <f t="shared" si="64"/>
        <v>7.1182717775411812E-4</v>
      </c>
      <c r="I48" s="57">
        <f t="shared" si="64"/>
        <v>7.8450837860507454E-4</v>
      </c>
      <c r="J48" s="57">
        <f t="shared" si="64"/>
        <v>7.8398006222402583E-4</v>
      </c>
      <c r="K48" s="57">
        <f t="shared" si="64"/>
        <v>1.0617143960275869E-3</v>
      </c>
      <c r="L48" s="57">
        <f t="shared" si="64"/>
        <v>9.1900213334896092E-4</v>
      </c>
      <c r="M48" s="57">
        <f t="shared" si="64"/>
        <v>7.5230271045485266E-4</v>
      </c>
      <c r="N48" s="57">
        <f t="shared" si="64"/>
        <v>7.4555115730218745E-4</v>
      </c>
      <c r="O48" s="57">
        <f t="shared" si="64"/>
        <v>7.0755229934609551E-4</v>
      </c>
      <c r="P48" s="57">
        <f t="shared" si="64"/>
        <v>6.5017019177319795E-4</v>
      </c>
      <c r="Q48" s="134">
        <f t="shared" ref="Q48:R48" si="65">Q12/Q$20</f>
        <v>5.3337801323392962E-4</v>
      </c>
      <c r="R48" s="151">
        <f t="shared" si="65"/>
        <v>7.0767476992851508E-4</v>
      </c>
      <c r="S48" s="183">
        <f t="shared" ref="S48:T48" si="66">S12/S$20</f>
        <v>1.0979541325630625E-3</v>
      </c>
      <c r="T48" s="57">
        <f t="shared" si="66"/>
        <v>1.6947691293965424E-4</v>
      </c>
    </row>
    <row r="49" spans="1:20" ht="14.25" customHeight="1" x14ac:dyDescent="0.3">
      <c r="A49" s="58" t="s">
        <v>9</v>
      </c>
      <c r="B49" s="57">
        <f t="shared" ref="B49:P49" si="67">B13/B$20</f>
        <v>1.5820321755573555E-3</v>
      </c>
      <c r="C49" s="57">
        <f t="shared" si="67"/>
        <v>3.079289739610276E-3</v>
      </c>
      <c r="D49" s="57">
        <f t="shared" si="67"/>
        <v>3.011582386293475E-4</v>
      </c>
      <c r="E49" s="57">
        <f t="shared" si="67"/>
        <v>1.7191759746857846E-3</v>
      </c>
      <c r="F49" s="57">
        <f t="shared" si="67"/>
        <v>1.2579347207547274E-3</v>
      </c>
      <c r="G49" s="57">
        <f t="shared" si="67"/>
        <v>1.7988273821387636E-3</v>
      </c>
      <c r="H49" s="57">
        <f t="shared" si="67"/>
        <v>3.7971039237130817E-3</v>
      </c>
      <c r="I49" s="57">
        <f t="shared" si="67"/>
        <v>3.2678155152453541E-3</v>
      </c>
      <c r="J49" s="57">
        <f t="shared" si="67"/>
        <v>3.1014176230452092E-3</v>
      </c>
      <c r="K49" s="57">
        <f t="shared" si="67"/>
        <v>3.3325198104813083E-3</v>
      </c>
      <c r="L49" s="57">
        <f t="shared" si="67"/>
        <v>3.7576577732272676E-3</v>
      </c>
      <c r="M49" s="57">
        <f t="shared" si="67"/>
        <v>3.6984032984225131E-3</v>
      </c>
      <c r="N49" s="57">
        <f t="shared" si="67"/>
        <v>3.343485915486194E-3</v>
      </c>
      <c r="O49" s="57">
        <f t="shared" si="67"/>
        <v>2.430162508563441E-3</v>
      </c>
      <c r="P49" s="57">
        <f t="shared" si="67"/>
        <v>2.2222064671045105E-3</v>
      </c>
      <c r="Q49" s="134">
        <f t="shared" ref="Q49:R49" si="68">Q13/Q$20</f>
        <v>4.0269428586817401E-4</v>
      </c>
      <c r="R49" s="151">
        <f t="shared" si="68"/>
        <v>4.1991889503756563E-4</v>
      </c>
      <c r="S49" s="183">
        <f t="shared" ref="S49:T49" si="69">S13/S$20</f>
        <v>3.746979573314376E-4</v>
      </c>
      <c r="T49" s="57">
        <f t="shared" si="69"/>
        <v>3.8084735570209801E-4</v>
      </c>
    </row>
    <row r="50" spans="1:20" ht="14.25" customHeight="1" x14ac:dyDescent="0.3">
      <c r="A50" s="56" t="s">
        <v>10</v>
      </c>
      <c r="B50" s="57">
        <f t="shared" ref="B50:P50" si="70">B14/B$20</f>
        <v>1.4151721485450308E-3</v>
      </c>
      <c r="C50" s="57">
        <f t="shared" si="70"/>
        <v>2.0658926316647936E-3</v>
      </c>
      <c r="D50" s="57">
        <f t="shared" si="70"/>
        <v>0</v>
      </c>
      <c r="E50" s="57">
        <f t="shared" si="70"/>
        <v>0</v>
      </c>
      <c r="F50" s="57">
        <f t="shared" si="70"/>
        <v>0</v>
      </c>
      <c r="G50" s="57">
        <f t="shared" si="70"/>
        <v>0</v>
      </c>
      <c r="H50" s="57">
        <f t="shared" si="70"/>
        <v>1.647058439204055E-4</v>
      </c>
      <c r="I50" s="57">
        <f t="shared" si="70"/>
        <v>1.2672518529265129E-4</v>
      </c>
      <c r="J50" s="57">
        <f t="shared" si="70"/>
        <v>1.8906175257190543E-4</v>
      </c>
      <c r="K50" s="57">
        <f t="shared" si="70"/>
        <v>2.164519940101673E-4</v>
      </c>
      <c r="L50" s="57">
        <f t="shared" si="70"/>
        <v>1.9623690612093888E-4</v>
      </c>
      <c r="M50" s="57">
        <f t="shared" si="70"/>
        <v>1.9874598756994071E-4</v>
      </c>
      <c r="N50" s="57">
        <f t="shared" si="70"/>
        <v>1.8758244395432371E-4</v>
      </c>
      <c r="O50" s="57">
        <f t="shared" si="70"/>
        <v>1.7672719785548563E-4</v>
      </c>
      <c r="P50" s="57">
        <f t="shared" si="70"/>
        <v>1.9514826738649554E-4</v>
      </c>
      <c r="Q50" s="134">
        <f t="shared" ref="Q50:R50" si="71">Q14/Q$20</f>
        <v>1.8212162144153345E-4</v>
      </c>
      <c r="R50" s="151">
        <f t="shared" si="71"/>
        <v>0</v>
      </c>
      <c r="S50" s="183">
        <f t="shared" ref="S50:T50" si="72">S14/S$20</f>
        <v>0</v>
      </c>
      <c r="T50" s="57">
        <f t="shared" si="72"/>
        <v>3.7842075930766748E-5</v>
      </c>
    </row>
    <row r="51" spans="1:20" ht="11.25" customHeight="1" x14ac:dyDescent="0.3">
      <c r="A51" s="58" t="s">
        <v>11</v>
      </c>
      <c r="B51" s="57">
        <f t="shared" ref="B51:P51" si="73">B15/B$20</f>
        <v>6.8251160440805606E-4</v>
      </c>
      <c r="C51" s="57">
        <f t="shared" si="73"/>
        <v>9.2127837793592993E-4</v>
      </c>
      <c r="D51" s="57">
        <f t="shared" si="73"/>
        <v>2.8318513167124703E-3</v>
      </c>
      <c r="E51" s="57">
        <f t="shared" si="73"/>
        <v>9.2877701366900353E-4</v>
      </c>
      <c r="F51" s="57">
        <f t="shared" si="73"/>
        <v>1.6401921043034061E-3</v>
      </c>
      <c r="G51" s="57">
        <f t="shared" si="73"/>
        <v>9.592633848641679E-4</v>
      </c>
      <c r="H51" s="57">
        <f t="shared" si="73"/>
        <v>6.6179805189737096E-4</v>
      </c>
      <c r="I51" s="57">
        <f t="shared" si="73"/>
        <v>5.5542676186193826E-4</v>
      </c>
      <c r="J51" s="57">
        <f t="shared" si="73"/>
        <v>2.5830910345953057E-4</v>
      </c>
      <c r="K51" s="57">
        <f t="shared" si="73"/>
        <v>1.8068367152797817E-4</v>
      </c>
      <c r="L51" s="57">
        <f t="shared" si="73"/>
        <v>2.1218061970037022E-4</v>
      </c>
      <c r="M51" s="57">
        <f t="shared" si="73"/>
        <v>5.4013262840766469E-4</v>
      </c>
      <c r="N51" s="57">
        <f t="shared" si="73"/>
        <v>9.2300684908240842E-4</v>
      </c>
      <c r="O51" s="57">
        <f t="shared" si="73"/>
        <v>6.6517097894157611E-4</v>
      </c>
      <c r="P51" s="57">
        <f t="shared" si="73"/>
        <v>1.1378089071497816E-3</v>
      </c>
      <c r="Q51" s="134">
        <f t="shared" ref="Q51:R51" si="74">Q15/Q$20</f>
        <v>1.5073805225834151E-3</v>
      </c>
      <c r="R51" s="151">
        <f t="shared" si="74"/>
        <v>1.6943692538730867E-3</v>
      </c>
      <c r="S51" s="183">
        <f t="shared" ref="S51:T51" si="75">S15/S$20</f>
        <v>1.292800473433432E-3</v>
      </c>
      <c r="T51" s="57">
        <f t="shared" si="75"/>
        <v>1.9761153430750311E-3</v>
      </c>
    </row>
    <row r="52" spans="1:20" ht="14.25" customHeight="1" x14ac:dyDescent="0.3">
      <c r="A52" s="56" t="s">
        <v>12</v>
      </c>
      <c r="B52" s="57">
        <f t="shared" ref="B52:P52" si="76">B16/B$20</f>
        <v>0</v>
      </c>
      <c r="C52" s="57">
        <f t="shared" si="76"/>
        <v>3.0995090201801689E-4</v>
      </c>
      <c r="D52" s="57">
        <f t="shared" si="76"/>
        <v>2.0931643526428366E-3</v>
      </c>
      <c r="E52" s="57">
        <f t="shared" si="76"/>
        <v>3.962885285077873E-3</v>
      </c>
      <c r="F52" s="57">
        <f t="shared" si="76"/>
        <v>4.2370182250339328E-3</v>
      </c>
      <c r="G52" s="57">
        <f t="shared" si="76"/>
        <v>5.1557964091804341E-3</v>
      </c>
      <c r="H52" s="57">
        <f t="shared" si="76"/>
        <v>9.9215200687948271E-3</v>
      </c>
      <c r="I52" s="57">
        <f t="shared" si="76"/>
        <v>6.1796152784450746E-3</v>
      </c>
      <c r="J52" s="57">
        <f t="shared" si="76"/>
        <v>1.1332353833410377E-2</v>
      </c>
      <c r="K52" s="57">
        <f t="shared" si="76"/>
        <v>6.615925995702425E-3</v>
      </c>
      <c r="L52" s="57">
        <f t="shared" si="76"/>
        <v>6.4067475516769367E-3</v>
      </c>
      <c r="M52" s="57">
        <f t="shared" si="76"/>
        <v>1.1170492693989644E-2</v>
      </c>
      <c r="N52" s="57">
        <f t="shared" si="76"/>
        <v>3.3219463293768882E-2</v>
      </c>
      <c r="O52" s="57">
        <f t="shared" si="76"/>
        <v>3.1313175837501539E-2</v>
      </c>
      <c r="P52" s="57">
        <f t="shared" si="76"/>
        <v>2.4183319110041498E-2</v>
      </c>
      <c r="Q52" s="134">
        <f t="shared" ref="Q52:R52" si="77">Q16/Q$20</f>
        <v>2.2973615032437521E-2</v>
      </c>
      <c r="R52" s="151">
        <f t="shared" si="77"/>
        <v>4.1865729735520045E-2</v>
      </c>
      <c r="S52" s="183">
        <f t="shared" ref="S52:T52" si="78">S16/S$20</f>
        <v>2.8437664995141283E-2</v>
      </c>
      <c r="T52" s="57">
        <f t="shared" si="78"/>
        <v>4.5838309682124961E-2</v>
      </c>
    </row>
    <row r="53" spans="1:20" ht="14.25" customHeight="1" x14ac:dyDescent="0.3">
      <c r="A53" s="58" t="s">
        <v>2</v>
      </c>
      <c r="B53" s="57">
        <f t="shared" ref="B53:P53" si="79">B17/B$20</f>
        <v>0</v>
      </c>
      <c r="C53" s="57">
        <f t="shared" si="79"/>
        <v>0</v>
      </c>
      <c r="D53" s="57">
        <f t="shared" si="79"/>
        <v>3.0023670961248261E-3</v>
      </c>
      <c r="E53" s="57">
        <f t="shared" si="79"/>
        <v>8.643001973828983E-5</v>
      </c>
      <c r="F53" s="57">
        <f t="shared" si="79"/>
        <v>4.5711173906411336E-4</v>
      </c>
      <c r="G53" s="57">
        <f t="shared" si="79"/>
        <v>3.7126472073078284E-4</v>
      </c>
      <c r="H53" s="57">
        <f t="shared" si="79"/>
        <v>1.2425532829452244E-4</v>
      </c>
      <c r="I53" s="57">
        <f t="shared" si="79"/>
        <v>1.4636471939059395E-4</v>
      </c>
      <c r="J53" s="57">
        <f t="shared" si="79"/>
        <v>2.173656326206033E-4</v>
      </c>
      <c r="K53" s="57">
        <f t="shared" si="79"/>
        <v>3.2235988416141805E-4</v>
      </c>
      <c r="L53" s="57">
        <f t="shared" si="79"/>
        <v>3.2192229378798264E-4</v>
      </c>
      <c r="M53" s="57">
        <f t="shared" si="79"/>
        <v>2.9972500167656517E-4</v>
      </c>
      <c r="N53" s="57">
        <f t="shared" si="79"/>
        <v>4.0152243004053923E-4</v>
      </c>
      <c r="O53" s="57">
        <f t="shared" si="79"/>
        <v>4.3287092604259549E-4</v>
      </c>
      <c r="P53" s="57">
        <f t="shared" si="79"/>
        <v>6.5332980675588954E-4</v>
      </c>
      <c r="Q53" s="134">
        <f t="shared" ref="Q53:R53" si="80">Q17/Q$20</f>
        <v>1.3962959575872767E-3</v>
      </c>
      <c r="R53" s="151">
        <f t="shared" si="80"/>
        <v>1.3958532646061235E-3</v>
      </c>
      <c r="S53" s="183">
        <f t="shared" ref="S53:T53" si="81">S17/S$20</f>
        <v>1.8285268825419211E-3</v>
      </c>
      <c r="T53" s="57">
        <f t="shared" si="81"/>
        <v>4.5892603440218847E-4</v>
      </c>
    </row>
    <row r="54" spans="1:20" ht="14.25" customHeight="1" x14ac:dyDescent="0.3">
      <c r="A54" s="56" t="s">
        <v>37</v>
      </c>
      <c r="B54" s="57">
        <f t="shared" ref="B54:P54" si="82">B18/B$20</f>
        <v>0</v>
      </c>
      <c r="C54" s="57">
        <f t="shared" si="82"/>
        <v>0</v>
      </c>
      <c r="D54" s="57">
        <f t="shared" si="82"/>
        <v>0</v>
      </c>
      <c r="E54" s="57">
        <f t="shared" si="82"/>
        <v>0</v>
      </c>
      <c r="F54" s="57">
        <f t="shared" si="82"/>
        <v>0</v>
      </c>
      <c r="G54" s="57">
        <f t="shared" si="82"/>
        <v>0</v>
      </c>
      <c r="H54" s="57">
        <f t="shared" si="82"/>
        <v>0</v>
      </c>
      <c r="I54" s="57">
        <f t="shared" si="82"/>
        <v>0</v>
      </c>
      <c r="J54" s="57">
        <f t="shared" si="82"/>
        <v>0</v>
      </c>
      <c r="K54" s="57">
        <f t="shared" si="82"/>
        <v>0</v>
      </c>
      <c r="L54" s="57">
        <f t="shared" si="82"/>
        <v>0</v>
      </c>
      <c r="M54" s="57">
        <f t="shared" si="82"/>
        <v>0</v>
      </c>
      <c r="N54" s="57">
        <f t="shared" si="82"/>
        <v>1.5809624776899372E-5</v>
      </c>
      <c r="O54" s="57">
        <f t="shared" si="82"/>
        <v>1.8715443980582662E-5</v>
      </c>
      <c r="P54" s="57">
        <f t="shared" si="82"/>
        <v>7.2109190472097767E-5</v>
      </c>
      <c r="Q54" s="134">
        <f t="shared" ref="Q54" si="83">Q18/Q$20</f>
        <v>9.9716824372743861E-5</v>
      </c>
      <c r="R54" s="153">
        <f>R18/R$20</f>
        <v>3.9918766510800903E-5</v>
      </c>
      <c r="S54" s="183">
        <f>S18/S$20</f>
        <v>2.9138684313110603E-5</v>
      </c>
      <c r="T54" s="57">
        <f>T18/T$20</f>
        <v>2.8188605120235979E-3</v>
      </c>
    </row>
    <row r="55" spans="1:20" ht="14.25" customHeight="1" x14ac:dyDescent="0.3">
      <c r="A55" s="185" t="s">
        <v>95</v>
      </c>
      <c r="B55" s="57"/>
      <c r="C55" s="57"/>
      <c r="D55" s="57"/>
      <c r="E55" s="57"/>
      <c r="F55" s="57"/>
      <c r="G55" s="57"/>
      <c r="H55" s="57"/>
      <c r="I55" s="57"/>
      <c r="J55" s="57"/>
      <c r="K55" s="57"/>
      <c r="L55" s="57"/>
      <c r="M55" s="57"/>
      <c r="N55" s="57"/>
      <c r="O55" s="57"/>
      <c r="P55" s="57"/>
      <c r="Q55" s="134"/>
      <c r="R55" s="153"/>
      <c r="S55" s="183"/>
      <c r="T55" s="57">
        <f>T35/T$36</f>
        <v>0.12929798192164307</v>
      </c>
    </row>
    <row r="56" spans="1:20" ht="14.25" customHeight="1" x14ac:dyDescent="0.3">
      <c r="A56" s="152" t="s">
        <v>1</v>
      </c>
      <c r="B56" s="152">
        <f>SUM(B42:B54)</f>
        <v>1</v>
      </c>
      <c r="C56" s="152">
        <f t="shared" ref="C56:N56" si="84">SUM(C42:C54)</f>
        <v>1</v>
      </c>
      <c r="D56" s="152">
        <f t="shared" si="84"/>
        <v>1</v>
      </c>
      <c r="E56" s="152">
        <f t="shared" si="84"/>
        <v>0.99999999999999956</v>
      </c>
      <c r="F56" s="152">
        <f t="shared" si="84"/>
        <v>1</v>
      </c>
      <c r="G56" s="152">
        <f t="shared" si="84"/>
        <v>1</v>
      </c>
      <c r="H56" s="152">
        <f t="shared" si="84"/>
        <v>1</v>
      </c>
      <c r="I56" s="152">
        <f t="shared" si="84"/>
        <v>1.0000000000000002</v>
      </c>
      <c r="J56" s="152">
        <f t="shared" si="84"/>
        <v>0.99999999999999989</v>
      </c>
      <c r="K56" s="152">
        <f t="shared" si="84"/>
        <v>1</v>
      </c>
      <c r="L56" s="152">
        <f t="shared" si="84"/>
        <v>0.99999999999999967</v>
      </c>
      <c r="M56" s="152">
        <f t="shared" si="84"/>
        <v>1.0000000000000002</v>
      </c>
      <c r="N56" s="152">
        <f t="shared" si="84"/>
        <v>0.99999999999999978</v>
      </c>
      <c r="O56" s="152">
        <f t="shared" ref="O56:P56" si="85">SUM(O42:O54)</f>
        <v>0.99999999999999956</v>
      </c>
      <c r="P56" s="152">
        <f t="shared" si="85"/>
        <v>1</v>
      </c>
      <c r="Q56" s="152">
        <f t="shared" ref="Q56:R56" si="86">SUM(Q42:Q54)</f>
        <v>0.99999999999999978</v>
      </c>
      <c r="R56" s="152">
        <f t="shared" si="86"/>
        <v>1.0000000000000002</v>
      </c>
      <c r="S56" s="183">
        <f t="shared" ref="S56" si="87">SUM(S42:S54)</f>
        <v>0.99999999999999989</v>
      </c>
      <c r="T56" s="57">
        <f>SUM(T42:T55)</f>
        <v>1</v>
      </c>
    </row>
  </sheetData>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zoomScaleNormal="100" workbookViewId="0">
      <pane xSplit="1" topLeftCell="B1" activePane="topRight" state="frozen"/>
      <selection pane="topRight" activeCell="R28" sqref="R28"/>
    </sheetView>
  </sheetViews>
  <sheetFormatPr defaultColWidth="17.5546875" defaultRowHeight="13.8" x14ac:dyDescent="0.3"/>
  <cols>
    <col min="1" max="21" width="17.5546875" style="79"/>
    <col min="22" max="22" width="14" style="79" customWidth="1"/>
    <col min="23" max="23" width="15.77734375" style="79" customWidth="1"/>
    <col min="24" max="16384" width="17.5546875" style="79"/>
  </cols>
  <sheetData>
    <row r="1" spans="1:37" x14ac:dyDescent="0.3">
      <c r="A1" s="35" t="s">
        <v>39</v>
      </c>
      <c r="B1" s="35"/>
      <c r="C1" s="35"/>
      <c r="D1" s="52" t="str">
        <f>'State Agg Fuel Mix 2000-2018'!D1</f>
        <v>Updated Dec 2019</v>
      </c>
      <c r="F1" s="27"/>
      <c r="H1" s="27"/>
      <c r="I1" s="27"/>
      <c r="J1" s="2"/>
    </row>
    <row r="2" spans="1:37" x14ac:dyDescent="0.3">
      <c r="A2" s="3" t="s">
        <v>42</v>
      </c>
      <c r="B2" s="4"/>
      <c r="C2" s="4"/>
      <c r="D2" s="4"/>
      <c r="F2" s="27"/>
      <c r="H2" s="5"/>
      <c r="P2" s="79" t="s">
        <v>62</v>
      </c>
    </row>
    <row r="3" spans="1:37" s="5" customFormat="1" x14ac:dyDescent="0.3">
      <c r="A3" s="35"/>
      <c r="B3" s="35"/>
      <c r="C3" s="35"/>
      <c r="D3" s="35"/>
      <c r="F3" s="36"/>
      <c r="P3" s="5" t="s">
        <v>104</v>
      </c>
    </row>
    <row r="4" spans="1:37" x14ac:dyDescent="0.3">
      <c r="A4" s="6" t="s">
        <v>30</v>
      </c>
      <c r="B4" s="37">
        <v>2002</v>
      </c>
      <c r="C4" s="37">
        <v>2003</v>
      </c>
      <c r="D4" s="37">
        <v>2004</v>
      </c>
      <c r="E4" s="38">
        <v>2005</v>
      </c>
      <c r="F4" s="38">
        <v>2006</v>
      </c>
      <c r="G4" s="38">
        <v>2007</v>
      </c>
      <c r="H4" s="38">
        <v>2008</v>
      </c>
      <c r="I4" s="38">
        <v>2009</v>
      </c>
      <c r="J4" s="38">
        <v>2010</v>
      </c>
      <c r="K4" s="38">
        <v>2011</v>
      </c>
      <c r="L4" s="38">
        <v>2012</v>
      </c>
      <c r="M4" s="38">
        <v>2013</v>
      </c>
      <c r="N4" s="38">
        <v>2014</v>
      </c>
      <c r="O4" s="186">
        <v>2015</v>
      </c>
      <c r="P4" s="186">
        <v>2016</v>
      </c>
      <c r="Q4" s="186">
        <v>2017</v>
      </c>
      <c r="R4" s="186">
        <v>2018</v>
      </c>
    </row>
    <row r="5" spans="1:37" s="13" customFormat="1" x14ac:dyDescent="0.3">
      <c r="A5" s="13" t="s">
        <v>3</v>
      </c>
      <c r="B5" s="28">
        <v>12474006.074469</v>
      </c>
      <c r="C5" s="26">
        <v>16293364.723999999</v>
      </c>
      <c r="D5" s="26">
        <v>16451836.919</v>
      </c>
      <c r="E5" s="11">
        <v>16801894</v>
      </c>
      <c r="F5" s="11">
        <v>16192193</v>
      </c>
      <c r="G5" s="12">
        <v>16807612</v>
      </c>
      <c r="H5" s="17">
        <v>16623196</v>
      </c>
      <c r="I5" s="32">
        <v>16184895</v>
      </c>
      <c r="J5" s="10">
        <v>17446654.929000001</v>
      </c>
      <c r="K5" s="10">
        <v>14131167.890000001</v>
      </c>
      <c r="L5" s="83">
        <v>13315348.472999999</v>
      </c>
      <c r="M5" s="67">
        <v>14707901.372</v>
      </c>
      <c r="N5" s="90">
        <v>15388816.629212292</v>
      </c>
      <c r="O5" s="114">
        <v>15468167.475</v>
      </c>
      <c r="P5" s="13">
        <v>13786065</v>
      </c>
      <c r="Q5" s="127">
        <v>13660482.210999999</v>
      </c>
      <c r="R5" s="127">
        <v>12898170.500000002</v>
      </c>
      <c r="V5" s="13" t="s">
        <v>75</v>
      </c>
      <c r="W5" s="117">
        <f>B4</f>
        <v>2002</v>
      </c>
      <c r="X5" s="117">
        <f t="shared" ref="X5:AK5" si="0">C4</f>
        <v>2003</v>
      </c>
      <c r="Y5" s="117">
        <f t="shared" si="0"/>
        <v>2004</v>
      </c>
      <c r="Z5" s="117">
        <f t="shared" si="0"/>
        <v>2005</v>
      </c>
      <c r="AA5" s="117">
        <f t="shared" si="0"/>
        <v>2006</v>
      </c>
      <c r="AB5" s="117">
        <f t="shared" si="0"/>
        <v>2007</v>
      </c>
      <c r="AC5" s="117">
        <f t="shared" si="0"/>
        <v>2008</v>
      </c>
      <c r="AD5" s="117">
        <f t="shared" si="0"/>
        <v>2009</v>
      </c>
      <c r="AE5" s="117">
        <f t="shared" si="0"/>
        <v>2010</v>
      </c>
      <c r="AF5" s="117">
        <f t="shared" si="0"/>
        <v>2011</v>
      </c>
      <c r="AG5" s="117">
        <f t="shared" si="0"/>
        <v>2012</v>
      </c>
      <c r="AH5" s="117">
        <f t="shared" si="0"/>
        <v>2013</v>
      </c>
      <c r="AI5" s="117">
        <f t="shared" si="0"/>
        <v>2014</v>
      </c>
      <c r="AJ5" s="117">
        <f t="shared" si="0"/>
        <v>2015</v>
      </c>
      <c r="AK5" s="117">
        <f t="shared" si="0"/>
        <v>2016</v>
      </c>
    </row>
    <row r="6" spans="1:37" s="13" customFormat="1" x14ac:dyDescent="0.3">
      <c r="A6" s="13" t="s">
        <v>34</v>
      </c>
      <c r="B6" s="17">
        <v>3630022.59480228</v>
      </c>
      <c r="C6" s="13">
        <v>3668857.2709999997</v>
      </c>
      <c r="D6" s="13">
        <v>3672197.1720000003</v>
      </c>
      <c r="E6" s="11">
        <v>3983081</v>
      </c>
      <c r="F6" s="11">
        <v>3690128</v>
      </c>
      <c r="G6" s="12">
        <v>4231567</v>
      </c>
      <c r="H6" s="17">
        <v>3999440</v>
      </c>
      <c r="I6" s="13">
        <v>5294879</v>
      </c>
      <c r="J6" s="10">
        <v>5332433.108</v>
      </c>
      <c r="K6" s="10">
        <v>3081956.3689999999</v>
      </c>
      <c r="L6" s="13">
        <v>3246820.952</v>
      </c>
      <c r="M6" s="68">
        <v>5306865.057</v>
      </c>
      <c r="N6" s="90">
        <v>4585795.4732845128</v>
      </c>
      <c r="O6" s="114">
        <v>5416549.625</v>
      </c>
      <c r="P6" s="13">
        <v>4713692</v>
      </c>
      <c r="Q6" s="127">
        <v>4567357.8540000003</v>
      </c>
      <c r="R6" s="127">
        <v>4935060.9000000004</v>
      </c>
      <c r="V6" s="13" t="s">
        <v>76</v>
      </c>
      <c r="W6" s="118">
        <f>B11/'State Agg Fuel Mix 2000-2018'!D20</f>
        <v>0.20942775370846453</v>
      </c>
      <c r="X6" s="118">
        <f>C11/'State Agg Fuel Mix 2000-2018'!E20</f>
        <v>0.25039485201096884</v>
      </c>
      <c r="Y6" s="118">
        <f>D11/'State Agg Fuel Mix 2000-2018'!F20</f>
        <v>0.26110645995028364</v>
      </c>
      <c r="Z6" s="118">
        <f>E11/'State Agg Fuel Mix 2000-2018'!G20</f>
        <v>0.25096780142480524</v>
      </c>
      <c r="AA6" s="118">
        <f>F11/'State Agg Fuel Mix 2000-2018'!H20</f>
        <v>0.23043843080981963</v>
      </c>
      <c r="AB6" s="118">
        <f>G11/'State Agg Fuel Mix 2000-2018'!I20</f>
        <v>0.2413718957221663</v>
      </c>
      <c r="AC6" s="118">
        <f>H11/'State Agg Fuel Mix 2000-2018'!J20</f>
        <v>0.23396018270399635</v>
      </c>
      <c r="AD6" s="118">
        <f>I11/'State Agg Fuel Mix 2000-2018'!K20</f>
        <v>0.2447425335739323</v>
      </c>
      <c r="AE6" s="118">
        <f>J11/'State Agg Fuel Mix 2000-2018'!L20</f>
        <v>0.26031912720531031</v>
      </c>
      <c r="AF6" s="118">
        <f>K11/'State Agg Fuel Mix 2000-2018'!M20</f>
        <v>0.19176092098173259</v>
      </c>
      <c r="AG6" s="118">
        <f>L11/'State Agg Fuel Mix 2000-2018'!N20</f>
        <v>0.18530484187690963</v>
      </c>
      <c r="AH6" s="118">
        <f>M11/'State Agg Fuel Mix 2000-2018'!O20</f>
        <v>0.22134900709538555</v>
      </c>
      <c r="AI6" s="118">
        <f>N11/'State Agg Fuel Mix 2000-2018'!P20</f>
        <v>0.22032315401205563</v>
      </c>
      <c r="AJ6" s="119">
        <f>O11/'State Agg Fuel Mix 2000-2018'!Q20</f>
        <v>0.2394421269853394</v>
      </c>
      <c r="AK6" s="119">
        <f>P11/'State Agg Fuel Mix 2000-2018'!R20</f>
        <v>0.21548586970574071</v>
      </c>
    </row>
    <row r="7" spans="1:37" s="13" customFormat="1" x14ac:dyDescent="0.3">
      <c r="A7" s="13" t="s">
        <v>9</v>
      </c>
      <c r="B7" s="28">
        <v>32306.8318526074</v>
      </c>
      <c r="C7" s="26">
        <v>255731.394</v>
      </c>
      <c r="D7" s="26">
        <v>1063987.1850000001</v>
      </c>
      <c r="E7" s="11">
        <v>235470</v>
      </c>
      <c r="F7" s="11">
        <v>132414</v>
      </c>
      <c r="G7" s="12">
        <v>133872</v>
      </c>
      <c r="H7" s="17">
        <v>122435</v>
      </c>
      <c r="I7" s="13">
        <v>128390</v>
      </c>
      <c r="J7" s="10">
        <v>139575.291</v>
      </c>
      <c r="K7" s="10">
        <v>146862.842</v>
      </c>
      <c r="L7" s="83">
        <v>101207.819</v>
      </c>
      <c r="M7" s="67">
        <v>80093.183999999994</v>
      </c>
      <c r="N7" s="90">
        <v>104993.20988954855</v>
      </c>
      <c r="O7" s="114">
        <v>109880.10799999999</v>
      </c>
      <c r="P7" s="13">
        <v>109384</v>
      </c>
      <c r="Q7" s="127">
        <v>108872.723</v>
      </c>
      <c r="R7" s="13">
        <v>106404</v>
      </c>
    </row>
    <row r="8" spans="1:37" s="13" customFormat="1" x14ac:dyDescent="0.3">
      <c r="A8" s="13" t="s">
        <v>35</v>
      </c>
      <c r="B8" s="28">
        <v>35523.206433653198</v>
      </c>
      <c r="C8" s="26">
        <v>35361.262999999999</v>
      </c>
      <c r="D8" s="26">
        <v>72868.581999999995</v>
      </c>
      <c r="E8" s="11">
        <v>40411</v>
      </c>
      <c r="F8" s="11">
        <v>93863</v>
      </c>
      <c r="G8" s="12">
        <v>105428</v>
      </c>
      <c r="H8" s="17">
        <v>111529</v>
      </c>
      <c r="I8" s="13">
        <v>133445</v>
      </c>
      <c r="J8" s="10">
        <v>120418.629</v>
      </c>
      <c r="K8" s="10">
        <v>76738.457999999999</v>
      </c>
      <c r="L8" s="83">
        <v>75655.854999999996</v>
      </c>
      <c r="M8" s="67">
        <v>74618.245999999999</v>
      </c>
      <c r="N8" s="77">
        <v>66774.786290258839</v>
      </c>
      <c r="O8" s="114">
        <v>79656.335999999996</v>
      </c>
      <c r="P8" s="13">
        <v>66325</v>
      </c>
      <c r="Q8" s="127">
        <v>79179</v>
      </c>
      <c r="R8" s="13">
        <v>19079</v>
      </c>
    </row>
    <row r="9" spans="1:37" s="13" customFormat="1" ht="14.4" x14ac:dyDescent="0.3">
      <c r="A9" s="13" t="s">
        <v>11</v>
      </c>
      <c r="B9" s="28">
        <v>136182.427467025</v>
      </c>
      <c r="C9" s="17">
        <v>0</v>
      </c>
      <c r="D9" s="29">
        <v>90341.214000000007</v>
      </c>
      <c r="E9" s="30">
        <v>0</v>
      </c>
      <c r="F9" s="11">
        <v>33923</v>
      </c>
      <c r="G9" s="12">
        <v>28215</v>
      </c>
      <c r="H9" s="17">
        <v>14342</v>
      </c>
      <c r="I9" s="13">
        <v>10016</v>
      </c>
      <c r="J9" s="10">
        <v>10693.619000000001</v>
      </c>
      <c r="K9" s="10">
        <v>33894.17</v>
      </c>
      <c r="L9" s="83">
        <v>57696.461000000003</v>
      </c>
      <c r="M9" s="83">
        <v>43376.118000000002</v>
      </c>
      <c r="N9" s="90">
        <v>75497.692437414866</v>
      </c>
      <c r="O9" s="114">
        <v>73299.294999999998</v>
      </c>
      <c r="P9" s="13">
        <v>67161</v>
      </c>
      <c r="Q9" s="166">
        <v>74856.077999999994</v>
      </c>
      <c r="R9" s="167">
        <v>100318</v>
      </c>
      <c r="S9" s="167" t="s">
        <v>88</v>
      </c>
      <c r="V9"/>
      <c r="W9"/>
      <c r="X9"/>
      <c r="Y9"/>
      <c r="Z9"/>
      <c r="AA9"/>
      <c r="AB9"/>
      <c r="AC9"/>
      <c r="AD9"/>
      <c r="AE9"/>
      <c r="AF9"/>
      <c r="AG9"/>
      <c r="AH9"/>
      <c r="AI9"/>
      <c r="AJ9"/>
    </row>
    <row r="10" spans="1:37" s="13" customFormat="1" ht="14.4" x14ac:dyDescent="0.3">
      <c r="A10" s="13" t="s">
        <v>2</v>
      </c>
      <c r="B10" s="28">
        <v>14082.665555990199</v>
      </c>
      <c r="C10" s="17">
        <v>0</v>
      </c>
      <c r="D10" s="30">
        <v>0</v>
      </c>
      <c r="E10" s="30">
        <v>0</v>
      </c>
      <c r="F10" s="11">
        <v>3631</v>
      </c>
      <c r="G10" s="11">
        <v>4959</v>
      </c>
      <c r="H10" s="17">
        <v>0</v>
      </c>
      <c r="I10" s="17">
        <v>0</v>
      </c>
      <c r="J10" s="17">
        <v>0</v>
      </c>
      <c r="K10" s="17">
        <v>0</v>
      </c>
      <c r="L10" s="17">
        <v>0</v>
      </c>
      <c r="M10" s="66">
        <v>0</v>
      </c>
      <c r="N10" s="10"/>
      <c r="P10" s="13">
        <v>102173</v>
      </c>
      <c r="Q10" s="141">
        <v>109765</v>
      </c>
      <c r="R10" s="127">
        <v>91417.599999999991</v>
      </c>
      <c r="V10"/>
      <c r="W10"/>
      <c r="X10"/>
      <c r="Y10"/>
      <c r="Z10"/>
      <c r="AA10"/>
      <c r="AB10"/>
      <c r="AC10"/>
      <c r="AD10"/>
      <c r="AE10"/>
      <c r="AF10"/>
      <c r="AG10"/>
      <c r="AH10"/>
      <c r="AI10"/>
      <c r="AJ10"/>
    </row>
    <row r="11" spans="1:37" s="13" customFormat="1" x14ac:dyDescent="0.3">
      <c r="A11" s="16" t="s">
        <v>89</v>
      </c>
      <c r="B11" s="14">
        <f t="shared" ref="B11:H11" si="1">SUM(B5:B10)</f>
        <v>16322123.800580556</v>
      </c>
      <c r="C11" s="14">
        <f t="shared" si="1"/>
        <v>20253314.651999999</v>
      </c>
      <c r="D11" s="31">
        <f t="shared" si="1"/>
        <v>21351231.071999997</v>
      </c>
      <c r="E11" s="14">
        <f t="shared" si="1"/>
        <v>21060856</v>
      </c>
      <c r="F11" s="14">
        <f t="shared" si="1"/>
        <v>20146152</v>
      </c>
      <c r="G11" s="14">
        <f t="shared" si="1"/>
        <v>21311653</v>
      </c>
      <c r="H11" s="15">
        <f t="shared" si="1"/>
        <v>20870942</v>
      </c>
      <c r="I11" s="16">
        <f t="shared" ref="I11:L11" si="2">SUM(I5:I10)</f>
        <v>21751625</v>
      </c>
      <c r="J11" s="16">
        <f t="shared" si="2"/>
        <v>23049775.576000001</v>
      </c>
      <c r="K11" s="16">
        <f t="shared" si="2"/>
        <v>17470619.729000002</v>
      </c>
      <c r="L11" s="16">
        <f t="shared" si="2"/>
        <v>16796729.559999999</v>
      </c>
      <c r="M11" s="16">
        <f>SUM(M5:M10)</f>
        <v>20212853.976999998</v>
      </c>
      <c r="N11" s="73">
        <f>SUM(N5:N10)</f>
        <v>20221877.791114025</v>
      </c>
      <c r="O11" s="73">
        <f>SUM(O5:O10)</f>
        <v>21147552.839000002</v>
      </c>
      <c r="P11" s="73">
        <f>SUM(P5:P10)</f>
        <v>18844800</v>
      </c>
      <c r="Q11" s="73">
        <f>SUM(Q5:Q10)</f>
        <v>18600512.866</v>
      </c>
      <c r="R11" s="16">
        <f>SUM(R5:R10)</f>
        <v>18150450.000000004</v>
      </c>
    </row>
    <row r="12" spans="1:37" x14ac:dyDescent="0.3">
      <c r="E12" s="13"/>
      <c r="F12" s="13"/>
      <c r="G12" s="13"/>
      <c r="H12" s="17"/>
      <c r="I12" s="13"/>
      <c r="J12" s="13"/>
      <c r="N12" s="70"/>
      <c r="V12" s="13" t="s">
        <v>75</v>
      </c>
      <c r="W12" s="13" t="s">
        <v>77</v>
      </c>
    </row>
    <row r="13" spans="1:37" s="1" customFormat="1" x14ac:dyDescent="0.3">
      <c r="A13" s="6" t="s">
        <v>31</v>
      </c>
      <c r="B13" s="18">
        <v>2002</v>
      </c>
      <c r="C13" s="18">
        <v>2003</v>
      </c>
      <c r="D13" s="18">
        <v>2004</v>
      </c>
      <c r="E13" s="8">
        <v>2005</v>
      </c>
      <c r="F13" s="8">
        <v>2006</v>
      </c>
      <c r="G13" s="8">
        <v>2007</v>
      </c>
      <c r="H13" s="9">
        <v>2008</v>
      </c>
      <c r="I13" s="8">
        <v>2009</v>
      </c>
      <c r="J13" s="8">
        <v>2010</v>
      </c>
      <c r="K13" s="8">
        <v>2011</v>
      </c>
      <c r="L13" s="8">
        <v>2012</v>
      </c>
      <c r="M13" s="64">
        <v>2013</v>
      </c>
      <c r="N13" s="74">
        <f>N4</f>
        <v>2014</v>
      </c>
      <c r="O13" s="74">
        <f t="shared" ref="O13:R13" si="3">O4</f>
        <v>2015</v>
      </c>
      <c r="P13" s="74">
        <f t="shared" si="3"/>
        <v>2016</v>
      </c>
      <c r="Q13" s="74">
        <f t="shared" si="3"/>
        <v>2017</v>
      </c>
      <c r="R13" s="74">
        <f t="shared" si="3"/>
        <v>2018</v>
      </c>
      <c r="V13" s="117">
        <v>2002</v>
      </c>
      <c r="W13" s="131">
        <v>0.20942775370846453</v>
      </c>
    </row>
    <row r="14" spans="1:37" s="13" customFormat="1" x14ac:dyDescent="0.3">
      <c r="A14" s="16" t="s">
        <v>1</v>
      </c>
      <c r="B14" s="28">
        <v>20666.099999999999</v>
      </c>
      <c r="C14" s="26">
        <v>24637.241999999998</v>
      </c>
      <c r="D14" s="26">
        <v>24675.924999999999</v>
      </c>
      <c r="E14" s="13">
        <v>23078</v>
      </c>
      <c r="F14" s="13">
        <v>22356</v>
      </c>
      <c r="G14" s="13">
        <v>20047</v>
      </c>
      <c r="H14" s="83">
        <v>19077</v>
      </c>
      <c r="I14" s="13">
        <v>20629</v>
      </c>
      <c r="J14" s="13">
        <v>19654</v>
      </c>
      <c r="K14" s="13">
        <v>15098</v>
      </c>
      <c r="L14" s="10">
        <v>11444.456</v>
      </c>
      <c r="M14" s="76">
        <v>12127.468000000001</v>
      </c>
      <c r="N14" s="90">
        <v>12336.018047130412</v>
      </c>
      <c r="O14" s="13">
        <v>30864</v>
      </c>
      <c r="P14" s="127">
        <v>36168.86</v>
      </c>
      <c r="Q14" s="13">
        <v>32330</v>
      </c>
      <c r="R14" s="13">
        <v>32483</v>
      </c>
      <c r="V14" s="117">
        <v>2003</v>
      </c>
      <c r="W14" s="131">
        <v>0.25039485201096884</v>
      </c>
    </row>
    <row r="15" spans="1:37" x14ac:dyDescent="0.3">
      <c r="E15" s="13"/>
      <c r="F15" s="13"/>
      <c r="G15" s="13"/>
      <c r="H15" s="17"/>
      <c r="I15" s="13"/>
      <c r="J15" s="13"/>
      <c r="N15" s="70"/>
      <c r="V15" s="117">
        <v>2004</v>
      </c>
      <c r="W15" s="131">
        <v>0.26110645995028364</v>
      </c>
    </row>
    <row r="16" spans="1:37" x14ac:dyDescent="0.3">
      <c r="E16" s="13"/>
      <c r="F16" s="13"/>
      <c r="G16" s="13"/>
      <c r="H16" s="17"/>
      <c r="I16" s="13"/>
      <c r="J16" s="13"/>
      <c r="N16" s="70"/>
      <c r="V16" s="117">
        <v>2005</v>
      </c>
      <c r="W16" s="131">
        <v>0.25096780142480524</v>
      </c>
    </row>
    <row r="17" spans="1:23" s="1" customFormat="1" x14ac:dyDescent="0.3">
      <c r="A17" s="6" t="s">
        <v>33</v>
      </c>
      <c r="B17" s="7">
        <v>2002</v>
      </c>
      <c r="C17" s="7">
        <v>2003</v>
      </c>
      <c r="D17" s="7">
        <v>2004</v>
      </c>
      <c r="E17" s="8">
        <v>2005</v>
      </c>
      <c r="F17" s="8">
        <v>2006</v>
      </c>
      <c r="G17" s="8">
        <v>2007</v>
      </c>
      <c r="H17" s="9">
        <v>2008</v>
      </c>
      <c r="I17" s="8">
        <v>2009</v>
      </c>
      <c r="J17" s="8">
        <v>2010</v>
      </c>
      <c r="K17" s="8">
        <v>2011</v>
      </c>
      <c r="L17" s="8">
        <v>2012</v>
      </c>
      <c r="M17" s="64">
        <v>2013</v>
      </c>
      <c r="N17" s="74">
        <f>N4</f>
        <v>2014</v>
      </c>
      <c r="O17" s="74">
        <f t="shared" ref="O17:R17" si="4">O4</f>
        <v>2015</v>
      </c>
      <c r="P17" s="74">
        <f t="shared" si="4"/>
        <v>2016</v>
      </c>
      <c r="Q17" s="74">
        <f t="shared" si="4"/>
        <v>2017</v>
      </c>
      <c r="R17" s="74">
        <f t="shared" si="4"/>
        <v>2018</v>
      </c>
      <c r="V17" s="117">
        <v>2006</v>
      </c>
      <c r="W17" s="131">
        <v>0.23043843080981963</v>
      </c>
    </row>
    <row r="18" spans="1:23" s="13" customFormat="1" x14ac:dyDescent="0.3">
      <c r="A18" s="16" t="s">
        <v>1</v>
      </c>
      <c r="B18" s="28">
        <v>28602.799999999999</v>
      </c>
      <c r="C18" s="26">
        <v>35836.648999999998</v>
      </c>
      <c r="D18" s="26">
        <v>37073.714</v>
      </c>
      <c r="E18" s="13">
        <v>36040</v>
      </c>
      <c r="F18" s="13">
        <v>36203</v>
      </c>
      <c r="G18" s="13">
        <v>35468</v>
      </c>
      <c r="H18" s="33">
        <v>28178.581999999999</v>
      </c>
      <c r="I18" s="13">
        <v>26015</v>
      </c>
      <c r="J18" s="13">
        <v>25804</v>
      </c>
      <c r="K18" s="13">
        <v>20236</v>
      </c>
      <c r="L18" s="10">
        <v>17187.362000000001</v>
      </c>
      <c r="M18" s="76">
        <v>1602.1980000000001</v>
      </c>
      <c r="N18" s="77">
        <v>18568.360096034186</v>
      </c>
      <c r="O18" s="13">
        <v>27649</v>
      </c>
      <c r="P18" s="127">
        <v>29562.064000000006</v>
      </c>
      <c r="Q18" s="13">
        <v>28211</v>
      </c>
      <c r="R18" s="13">
        <v>27859</v>
      </c>
      <c r="V18" s="117">
        <v>2007</v>
      </c>
      <c r="W18" s="131">
        <v>0.2413718957221663</v>
      </c>
    </row>
    <row r="19" spans="1:23" x14ac:dyDescent="0.3">
      <c r="E19" s="13"/>
      <c r="F19" s="13"/>
      <c r="G19" s="13"/>
      <c r="H19" s="17"/>
      <c r="I19" s="13"/>
      <c r="J19" s="13"/>
      <c r="N19" s="70"/>
      <c r="V19" s="117">
        <v>2008</v>
      </c>
      <c r="W19" s="131">
        <v>0.23396018270399635</v>
      </c>
    </row>
    <row r="20" spans="1:23" x14ac:dyDescent="0.3">
      <c r="E20" s="13"/>
      <c r="F20" s="13"/>
      <c r="G20" s="13"/>
      <c r="H20" s="17"/>
      <c r="I20" s="13"/>
      <c r="J20" s="13"/>
      <c r="N20" s="70"/>
      <c r="V20" s="117">
        <v>2009</v>
      </c>
      <c r="W20" s="131">
        <v>0.2447425335739323</v>
      </c>
    </row>
    <row r="21" spans="1:23" s="1" customFormat="1" x14ac:dyDescent="0.3">
      <c r="A21" s="6" t="s">
        <v>32</v>
      </c>
      <c r="B21" s="7">
        <v>2002</v>
      </c>
      <c r="C21" s="7">
        <v>2003</v>
      </c>
      <c r="D21" s="7">
        <v>2004</v>
      </c>
      <c r="E21" s="8">
        <v>2005</v>
      </c>
      <c r="F21" s="8">
        <v>2006</v>
      </c>
      <c r="G21" s="8">
        <v>2007</v>
      </c>
      <c r="H21" s="9">
        <v>2008</v>
      </c>
      <c r="I21" s="8">
        <v>2009</v>
      </c>
      <c r="J21" s="8">
        <v>2010</v>
      </c>
      <c r="K21" s="8">
        <v>2011</v>
      </c>
      <c r="L21" s="8">
        <v>2012</v>
      </c>
      <c r="M21" s="64">
        <v>2013</v>
      </c>
      <c r="N21" s="74">
        <f>N4</f>
        <v>2014</v>
      </c>
      <c r="O21" s="74">
        <f t="shared" ref="O21:R21" si="5">O4</f>
        <v>2015</v>
      </c>
      <c r="P21" s="74">
        <f t="shared" si="5"/>
        <v>2016</v>
      </c>
      <c r="Q21" s="74">
        <f t="shared" si="5"/>
        <v>2017</v>
      </c>
      <c r="R21" s="74">
        <f t="shared" si="5"/>
        <v>2018</v>
      </c>
      <c r="V21" s="117">
        <v>2010</v>
      </c>
      <c r="W21" s="131">
        <v>0.26031912720531031</v>
      </c>
    </row>
    <row r="22" spans="1:23" s="13" customFormat="1" x14ac:dyDescent="0.3">
      <c r="A22" s="16" t="s">
        <v>1</v>
      </c>
      <c r="B22" s="28">
        <v>502.5</v>
      </c>
      <c r="C22" s="26">
        <v>583.74900000000002</v>
      </c>
      <c r="D22" s="26">
        <v>571.51800000000003</v>
      </c>
      <c r="E22" s="13">
        <v>573</v>
      </c>
      <c r="F22" s="13">
        <v>586</v>
      </c>
      <c r="G22" s="13">
        <v>613</v>
      </c>
      <c r="H22" s="33">
        <v>614.28800000000001</v>
      </c>
      <c r="I22" s="13">
        <v>586</v>
      </c>
      <c r="J22" s="13">
        <v>646</v>
      </c>
      <c r="K22" s="13">
        <v>520</v>
      </c>
      <c r="L22" s="10">
        <v>486.839</v>
      </c>
      <c r="M22" s="75">
        <v>516.45299999999997</v>
      </c>
      <c r="N22" s="77">
        <v>544.65271879635964</v>
      </c>
      <c r="O22" s="13">
        <v>353</v>
      </c>
      <c r="P22" s="127">
        <v>375.13400000000001</v>
      </c>
      <c r="Q22" s="13">
        <v>305</v>
      </c>
      <c r="R22" s="13">
        <v>288</v>
      </c>
      <c r="V22" s="117">
        <v>2011</v>
      </c>
      <c r="W22" s="131">
        <v>0.19176092098173259</v>
      </c>
    </row>
    <row r="23" spans="1:23" x14ac:dyDescent="0.3">
      <c r="E23" s="13"/>
      <c r="F23" s="13"/>
      <c r="G23" s="13"/>
      <c r="H23" s="17"/>
      <c r="I23" s="13"/>
      <c r="J23" s="13"/>
      <c r="N23" s="70"/>
      <c r="V23" s="117">
        <v>2012</v>
      </c>
      <c r="W23" s="131">
        <v>0.18530484187690963</v>
      </c>
    </row>
    <row r="24" spans="1:23" x14ac:dyDescent="0.3">
      <c r="H24" s="5"/>
      <c r="I24" s="19"/>
      <c r="J24" s="19"/>
      <c r="V24" s="117">
        <v>2013</v>
      </c>
      <c r="W24" s="131">
        <v>0.22134900709538555</v>
      </c>
    </row>
    <row r="25" spans="1:23" x14ac:dyDescent="0.3">
      <c r="A25" s="79" t="s">
        <v>25</v>
      </c>
      <c r="I25" s="19"/>
      <c r="J25" s="19"/>
      <c r="V25" s="117">
        <v>2014</v>
      </c>
      <c r="W25" s="131">
        <v>0.22032315401205563</v>
      </c>
    </row>
    <row r="26" spans="1:23" x14ac:dyDescent="0.3">
      <c r="A26" s="79" t="s">
        <v>23</v>
      </c>
      <c r="I26" s="19"/>
      <c r="J26" s="19"/>
      <c r="V26" s="79">
        <v>2015</v>
      </c>
      <c r="W26" s="132">
        <v>0.23899999999999999</v>
      </c>
    </row>
    <row r="27" spans="1:23" ht="14.25" customHeight="1" x14ac:dyDescent="0.3">
      <c r="A27" s="20" t="s">
        <v>29</v>
      </c>
      <c r="B27" s="20"/>
      <c r="C27" s="20"/>
      <c r="D27" s="20"/>
      <c r="V27" s="79">
        <v>2016</v>
      </c>
      <c r="W27" s="132">
        <v>0.21567952911617563</v>
      </c>
    </row>
    <row r="30" spans="1:23" x14ac:dyDescent="0.3">
      <c r="A30" s="1" t="s">
        <v>39</v>
      </c>
      <c r="B30" s="1"/>
      <c r="C30" s="1"/>
      <c r="D30" s="1"/>
    </row>
    <row r="31" spans="1:23" x14ac:dyDescent="0.3">
      <c r="A31" s="3" t="s">
        <v>43</v>
      </c>
      <c r="B31" s="4"/>
      <c r="C31" s="4"/>
      <c r="D31" s="4"/>
      <c r="G31" s="80"/>
      <c r="N31" s="80"/>
      <c r="O31" s="80"/>
      <c r="P31" s="81"/>
    </row>
    <row r="32" spans="1:23" s="40" customFormat="1" x14ac:dyDescent="0.3">
      <c r="A32" s="39"/>
      <c r="F32" s="41"/>
      <c r="G32" s="41"/>
    </row>
    <row r="33" spans="1:18" x14ac:dyDescent="0.3">
      <c r="A33" s="6" t="s">
        <v>30</v>
      </c>
      <c r="B33" s="37">
        <v>2002</v>
      </c>
      <c r="C33" s="37">
        <v>2003</v>
      </c>
      <c r="D33" s="37">
        <v>2004</v>
      </c>
      <c r="E33" s="38">
        <v>2005</v>
      </c>
      <c r="F33" s="38">
        <v>2006</v>
      </c>
      <c r="G33" s="38">
        <v>2007</v>
      </c>
      <c r="H33" s="38">
        <v>2008</v>
      </c>
      <c r="I33" s="38">
        <v>2009</v>
      </c>
      <c r="J33" s="38">
        <v>2010</v>
      </c>
      <c r="K33" s="38">
        <v>2011</v>
      </c>
      <c r="L33" s="38">
        <v>2012</v>
      </c>
      <c r="M33" s="38">
        <f>M4</f>
        <v>2013</v>
      </c>
      <c r="N33" s="38">
        <f t="shared" ref="N33:P33" si="6">N4</f>
        <v>2014</v>
      </c>
      <c r="O33" s="38">
        <f t="shared" si="6"/>
        <v>2015</v>
      </c>
      <c r="P33" s="38">
        <f t="shared" si="6"/>
        <v>2016</v>
      </c>
      <c r="Q33" s="38">
        <f t="shared" ref="Q33:R33" si="7">Q4</f>
        <v>2017</v>
      </c>
      <c r="R33" s="38">
        <f t="shared" si="7"/>
        <v>2018</v>
      </c>
    </row>
    <row r="34" spans="1:18" ht="14.4" x14ac:dyDescent="0.3">
      <c r="A34" s="79" t="s">
        <v>3</v>
      </c>
      <c r="B34" s="11">
        <f>B5*0.907184</f>
        <v>11316218.726661086</v>
      </c>
      <c r="C34" s="11">
        <f>C5*0.907184</f>
        <v>14781079.783777215</v>
      </c>
      <c r="D34" s="11">
        <f>D5*0.907184</f>
        <v>14924843.223526096</v>
      </c>
      <c r="E34" s="11">
        <f>E5*0.907184</f>
        <v>15242409.406496</v>
      </c>
      <c r="F34" s="11">
        <f t="shared" ref="F34:L34" si="8">F5*0.907184</f>
        <v>14689298.414511999</v>
      </c>
      <c r="G34" s="11">
        <f t="shared" si="8"/>
        <v>15247596.684607999</v>
      </c>
      <c r="H34" s="11">
        <f t="shared" si="8"/>
        <v>15080297.440064</v>
      </c>
      <c r="I34" s="11">
        <f t="shared" si="8"/>
        <v>14682677.78568</v>
      </c>
      <c r="J34" s="169">
        <f t="shared" ref="J34" si="9">SUM(J19:J33)</f>
        <v>4666</v>
      </c>
      <c r="K34" s="11">
        <f t="shared" si="8"/>
        <v>12819569.41112176</v>
      </c>
      <c r="L34" s="11">
        <f t="shared" si="8"/>
        <v>12079471.089130031</v>
      </c>
      <c r="M34" s="11">
        <f t="shared" ref="M34:N34" si="10">M5*0.907184</f>
        <v>13342772.798256448</v>
      </c>
      <c r="N34" s="11">
        <f t="shared" si="10"/>
        <v>13960488.224955324</v>
      </c>
      <c r="O34" s="11">
        <f t="shared" ref="O34:P34" si="11">O5*0.907184</f>
        <v>14032474.042640399</v>
      </c>
      <c r="P34" s="11">
        <f t="shared" si="11"/>
        <v>12506497.59096</v>
      </c>
      <c r="Q34" s="11">
        <f t="shared" ref="Q34:R34" si="12">Q5*0.907184</f>
        <v>12392570.894103823</v>
      </c>
      <c r="R34" s="11">
        <f t="shared" si="12"/>
        <v>11701013.906872002</v>
      </c>
    </row>
    <row r="35" spans="1:18" x14ac:dyDescent="0.3">
      <c r="A35" s="79" t="s">
        <v>34</v>
      </c>
      <c r="B35" s="11">
        <f t="shared" ref="B35" si="13">B6*0.907184</f>
        <v>3293098.4176431117</v>
      </c>
      <c r="C35" s="11">
        <f t="shared" ref="C35:D35" si="14">C6*0.907184</f>
        <v>3328328.6145348637</v>
      </c>
      <c r="D35" s="11">
        <f t="shared" si="14"/>
        <v>3331358.5192836481</v>
      </c>
      <c r="E35" s="11">
        <f t="shared" ref="E35:L35" si="15">E6*0.907184</f>
        <v>3613387.353904</v>
      </c>
      <c r="F35" s="11">
        <f t="shared" si="15"/>
        <v>3347625.0795519999</v>
      </c>
      <c r="G35" s="11">
        <f t="shared" si="15"/>
        <v>3838809.877328</v>
      </c>
      <c r="H35" s="11">
        <f t="shared" si="15"/>
        <v>3628227.9769600001</v>
      </c>
      <c r="I35" s="11">
        <f t="shared" si="15"/>
        <v>4803429.5107359998</v>
      </c>
      <c r="J35" s="11">
        <f t="shared" si="15"/>
        <v>4837497.996647872</v>
      </c>
      <c r="K35" s="11">
        <f t="shared" si="15"/>
        <v>2795901.5066548958</v>
      </c>
      <c r="L35" s="11">
        <f t="shared" si="15"/>
        <v>2945464.0185191678</v>
      </c>
      <c r="M35" s="11">
        <f t="shared" ref="M35:N35" si="16">M6*0.907184</f>
        <v>4814303.0698694875</v>
      </c>
      <c r="N35" s="11">
        <f t="shared" si="16"/>
        <v>4160160.2806361374</v>
      </c>
      <c r="O35" s="11">
        <f t="shared" ref="O35:P35" si="17">O6*0.907184</f>
        <v>4913807.1550059998</v>
      </c>
      <c r="P35" s="11">
        <f t="shared" si="17"/>
        <v>4276185.9633280002</v>
      </c>
      <c r="Q35" s="11">
        <f t="shared" ref="Q35:R35" si="18">Q6*0.907184</f>
        <v>4143433.9674231363</v>
      </c>
      <c r="R35" s="11">
        <f t="shared" si="18"/>
        <v>4477008.2875056006</v>
      </c>
    </row>
    <row r="36" spans="1:18" x14ac:dyDescent="0.3">
      <c r="A36" s="79" t="s">
        <v>9</v>
      </c>
      <c r="B36" s="11">
        <f t="shared" ref="B36" si="19">B7*0.907184</f>
        <v>29308.240947375791</v>
      </c>
      <c r="C36" s="11">
        <f t="shared" ref="C36:D36" si="20">C7*0.907184</f>
        <v>231995.42893449598</v>
      </c>
      <c r="D36" s="11">
        <f t="shared" si="20"/>
        <v>965232.15043704002</v>
      </c>
      <c r="E36" s="11">
        <f t="shared" ref="E36:L36" si="21">E7*0.907184</f>
        <v>213614.61648</v>
      </c>
      <c r="F36" s="11">
        <f t="shared" si="21"/>
        <v>120123.862176</v>
      </c>
      <c r="G36" s="11">
        <f t="shared" si="21"/>
        <v>121446.536448</v>
      </c>
      <c r="H36" s="11">
        <f t="shared" si="21"/>
        <v>111071.07304</v>
      </c>
      <c r="I36" s="11">
        <f t="shared" si="21"/>
        <v>116473.35376</v>
      </c>
      <c r="J36" s="11">
        <f t="shared" si="21"/>
        <v>126620.470790544</v>
      </c>
      <c r="K36" s="11">
        <f t="shared" si="21"/>
        <v>133231.62045692801</v>
      </c>
      <c r="L36" s="11">
        <f t="shared" si="21"/>
        <v>91814.114071696007</v>
      </c>
      <c r="M36" s="11">
        <f t="shared" ref="M36:N36" si="22">M7*0.907184</f>
        <v>72659.255033855996</v>
      </c>
      <c r="N36" s="11">
        <f t="shared" si="22"/>
        <v>95248.16012044021</v>
      </c>
      <c r="O36" s="11">
        <f t="shared" ref="O36:P36" si="23">O7*0.907184</f>
        <v>99681.47589587199</v>
      </c>
      <c r="P36" s="11">
        <f t="shared" si="23"/>
        <v>99231.414655999994</v>
      </c>
      <c r="Q36" s="11">
        <f t="shared" ref="Q36:R36" si="24">Q7*0.907184</f>
        <v>98767.592342032003</v>
      </c>
      <c r="R36" s="11">
        <f t="shared" si="24"/>
        <v>96528.006336000006</v>
      </c>
    </row>
    <row r="37" spans="1:18" x14ac:dyDescent="0.3">
      <c r="A37" s="79" t="s">
        <v>35</v>
      </c>
      <c r="B37" s="11">
        <f t="shared" ref="B37" si="25">B8*0.907184</f>
        <v>32226.084505307244</v>
      </c>
      <c r="C37" s="11">
        <f t="shared" ref="C37:D37" si="26">C8*0.907184</f>
        <v>32079.172013391999</v>
      </c>
      <c r="D37" s="11">
        <f t="shared" si="26"/>
        <v>66105.211693088</v>
      </c>
      <c r="E37" s="11">
        <f t="shared" ref="E37:L37" si="27">E8*0.907184</f>
        <v>36660.212624</v>
      </c>
      <c r="F37" s="11">
        <f t="shared" si="27"/>
        <v>85151.011792000005</v>
      </c>
      <c r="G37" s="11">
        <f t="shared" si="27"/>
        <v>95642.594752000005</v>
      </c>
      <c r="H37" s="11">
        <f t="shared" si="27"/>
        <v>101177.32433600001</v>
      </c>
      <c r="I37" s="11">
        <f t="shared" si="27"/>
        <v>121059.16888</v>
      </c>
      <c r="J37" s="11">
        <f t="shared" si="27"/>
        <v>109241.853530736</v>
      </c>
      <c r="K37" s="11">
        <f t="shared" si="27"/>
        <v>69615.901282271996</v>
      </c>
      <c r="L37" s="11">
        <f t="shared" si="27"/>
        <v>68633.781162319996</v>
      </c>
      <c r="M37" s="11">
        <f t="shared" ref="M37:N37" si="28">M8*0.907184</f>
        <v>67692.478879264003</v>
      </c>
      <c r="N37" s="11">
        <f t="shared" si="28"/>
        <v>60577.017725942176</v>
      </c>
      <c r="O37" s="11">
        <f t="shared" ref="O37:P37" si="29">O8*0.907184</f>
        <v>72262.953517823989</v>
      </c>
      <c r="P37" s="11">
        <f t="shared" si="29"/>
        <v>60168.978799999997</v>
      </c>
      <c r="Q37" s="11">
        <f t="shared" ref="Q37:R37" si="30">Q8*0.907184</f>
        <v>71829.921935999999</v>
      </c>
      <c r="R37" s="11">
        <f t="shared" si="30"/>
        <v>17308.163536</v>
      </c>
    </row>
    <row r="38" spans="1:18" x14ac:dyDescent="0.3">
      <c r="A38" s="79" t="s">
        <v>11</v>
      </c>
      <c r="B38" s="11">
        <f t="shared" ref="B38" si="31">B9*0.907184</f>
        <v>123542.51927924561</v>
      </c>
      <c r="C38" s="11">
        <f t="shared" ref="C38:D38" si="32">C9*0.907184</f>
        <v>0</v>
      </c>
      <c r="D38" s="11">
        <f t="shared" si="32"/>
        <v>81956.10388137601</v>
      </c>
      <c r="E38" s="11">
        <f t="shared" ref="E38:L38" si="33">E9*0.907184</f>
        <v>0</v>
      </c>
      <c r="F38" s="11">
        <f t="shared" si="33"/>
        <v>30774.402832</v>
      </c>
      <c r="G38" s="11">
        <f t="shared" si="33"/>
        <v>25596.19656</v>
      </c>
      <c r="H38" s="11">
        <f t="shared" si="33"/>
        <v>13010.832928</v>
      </c>
      <c r="I38" s="11">
        <f t="shared" si="33"/>
        <v>9086.3549440000006</v>
      </c>
      <c r="J38" s="11">
        <f t="shared" si="33"/>
        <v>9701.080058896001</v>
      </c>
      <c r="K38" s="11">
        <f t="shared" si="33"/>
        <v>30748.248717279999</v>
      </c>
      <c r="L38" s="11">
        <f t="shared" si="33"/>
        <v>52341.306275824005</v>
      </c>
      <c r="M38" s="11">
        <f t="shared" ref="M38:N38" si="34">M9*0.907184</f>
        <v>39350.120231712004</v>
      </c>
      <c r="N38" s="11">
        <f t="shared" si="34"/>
        <v>68490.298616143773</v>
      </c>
      <c r="O38" s="11">
        <f t="shared" ref="O38:P38" si="35">O9*0.907184</f>
        <v>66495.947635279997</v>
      </c>
      <c r="P38" s="11">
        <f t="shared" si="35"/>
        <v>60927.384623999998</v>
      </c>
      <c r="Q38" s="11">
        <f t="shared" ref="Q38:R38" si="36">Q9*0.907184</f>
        <v>67908.236264351988</v>
      </c>
      <c r="R38" s="11">
        <f t="shared" si="36"/>
        <v>91006.884512000004</v>
      </c>
    </row>
    <row r="39" spans="1:18" x14ac:dyDescent="0.3">
      <c r="A39" s="79" t="s">
        <v>82</v>
      </c>
      <c r="B39" s="11">
        <f t="shared" ref="B39" si="37">B10*0.907184</f>
        <v>12775.568869745413</v>
      </c>
      <c r="C39" s="11">
        <f t="shared" ref="C39:D39" si="38">C10*0.907184</f>
        <v>0</v>
      </c>
      <c r="D39" s="11">
        <f t="shared" si="38"/>
        <v>0</v>
      </c>
      <c r="E39" s="11">
        <f t="shared" ref="E39:L40" si="39">E10*0.907184</f>
        <v>0</v>
      </c>
      <c r="F39" s="11">
        <f t="shared" si="39"/>
        <v>3293.9851039999999</v>
      </c>
      <c r="G39" s="11">
        <f t="shared" si="39"/>
        <v>4498.7254560000001</v>
      </c>
      <c r="H39" s="11">
        <f t="shared" si="39"/>
        <v>0</v>
      </c>
      <c r="I39" s="11">
        <f t="shared" si="39"/>
        <v>0</v>
      </c>
      <c r="J39" s="11">
        <f t="shared" si="39"/>
        <v>0</v>
      </c>
      <c r="K39" s="11">
        <f t="shared" si="39"/>
        <v>0</v>
      </c>
      <c r="L39" s="11">
        <f t="shared" si="39"/>
        <v>0</v>
      </c>
      <c r="M39" s="11">
        <f t="shared" ref="M39:N39" si="40">M10*0.907184</f>
        <v>0</v>
      </c>
      <c r="N39" s="11">
        <f t="shared" si="40"/>
        <v>0</v>
      </c>
      <c r="O39" s="11">
        <f t="shared" ref="O39:P39" si="41">O10*0.907184</f>
        <v>0</v>
      </c>
      <c r="P39" s="11">
        <f t="shared" si="41"/>
        <v>92689.710831999997</v>
      </c>
      <c r="Q39" s="11">
        <f t="shared" ref="Q39:R39" si="42">Q10*0.907184</f>
        <v>99577.051760000002</v>
      </c>
      <c r="R39" s="11">
        <f t="shared" si="42"/>
        <v>82932.584038399989</v>
      </c>
    </row>
    <row r="40" spans="1:18" x14ac:dyDescent="0.3">
      <c r="A40" s="1" t="s">
        <v>90</v>
      </c>
      <c r="B40" s="13">
        <f>SUM(B33:B39)</f>
        <v>14809171.55790587</v>
      </c>
      <c r="C40" s="13">
        <f t="shared" ref="C40:D40" si="43">SUM(C33:C39)</f>
        <v>18375485.999259964</v>
      </c>
      <c r="D40" s="13">
        <f t="shared" si="43"/>
        <v>19371499.208821248</v>
      </c>
      <c r="E40" s="13">
        <f>SUM(E33:E39)</f>
        <v>19108076.589504</v>
      </c>
      <c r="F40" s="11">
        <f t="shared" si="39"/>
        <v>18276266.755968001</v>
      </c>
      <c r="G40" s="11">
        <f t="shared" si="39"/>
        <v>19333590.615152001</v>
      </c>
      <c r="H40" s="11">
        <f t="shared" si="39"/>
        <v>18933784.647328001</v>
      </c>
      <c r="I40" s="11">
        <f t="shared" si="39"/>
        <v>19732726.173999999</v>
      </c>
      <c r="J40" s="11">
        <f t="shared" si="39"/>
        <v>20910387.606137984</v>
      </c>
      <c r="K40" s="11">
        <f t="shared" si="39"/>
        <v>15849066.688233137</v>
      </c>
      <c r="L40" s="11">
        <f t="shared" si="39"/>
        <v>15237724.309159039</v>
      </c>
      <c r="M40" s="11">
        <f t="shared" ref="M40:N40" si="44">M11*0.907184</f>
        <v>18336777.722270764</v>
      </c>
      <c r="N40" s="11">
        <f t="shared" si="44"/>
        <v>18344963.982053984</v>
      </c>
      <c r="O40" s="11">
        <f t="shared" ref="O40:P40" si="45">O11*0.907184</f>
        <v>19184721.574695379</v>
      </c>
      <c r="P40" s="11">
        <f t="shared" si="45"/>
        <v>17095701.043200001</v>
      </c>
      <c r="Q40" s="11">
        <f t="shared" ref="Q40:R40" si="46">Q11*0.907184</f>
        <v>16874087.663829345</v>
      </c>
      <c r="R40" s="11">
        <f t="shared" si="46"/>
        <v>16465797.832800003</v>
      </c>
    </row>
    <row r="41" spans="1:18" x14ac:dyDescent="0.3">
      <c r="E41" s="13"/>
      <c r="F41" s="13"/>
      <c r="G41" s="13"/>
      <c r="H41" s="17"/>
      <c r="I41" s="13"/>
      <c r="J41" s="13"/>
    </row>
    <row r="42" spans="1:18" x14ac:dyDescent="0.3">
      <c r="A42" s="6" t="s">
        <v>31</v>
      </c>
      <c r="B42" s="7">
        <v>2002</v>
      </c>
      <c r="C42" s="7">
        <v>2003</v>
      </c>
      <c r="D42" s="7">
        <v>2004</v>
      </c>
      <c r="E42" s="8">
        <v>2005</v>
      </c>
      <c r="F42" s="8">
        <v>2006</v>
      </c>
      <c r="G42" s="8">
        <v>2007</v>
      </c>
      <c r="H42" s="9">
        <v>2008</v>
      </c>
      <c r="I42" s="8">
        <v>2009</v>
      </c>
      <c r="J42" s="8">
        <v>2010</v>
      </c>
      <c r="K42" s="8">
        <v>2011</v>
      </c>
      <c r="L42" s="8">
        <v>2012</v>
      </c>
      <c r="M42" s="8">
        <f>M33</f>
        <v>2013</v>
      </c>
      <c r="N42" s="8">
        <f t="shared" ref="N42:P42" si="47">N33</f>
        <v>2014</v>
      </c>
      <c r="O42" s="8">
        <f t="shared" si="47"/>
        <v>2015</v>
      </c>
      <c r="P42" s="8">
        <f t="shared" si="47"/>
        <v>2016</v>
      </c>
      <c r="Q42" s="8">
        <f t="shared" ref="Q42:R42" si="48">Q33</f>
        <v>2017</v>
      </c>
      <c r="R42" s="8">
        <f t="shared" si="48"/>
        <v>2018</v>
      </c>
    </row>
    <row r="43" spans="1:18" x14ac:dyDescent="0.3">
      <c r="A43" s="79" t="s">
        <v>1</v>
      </c>
      <c r="B43" s="11">
        <f>B14*0.907184</f>
        <v>18747.955262399999</v>
      </c>
      <c r="C43" s="11">
        <f>C14*0.907184</f>
        <v>22350.511746527998</v>
      </c>
      <c r="D43" s="11">
        <f>D14*0.907184</f>
        <v>22385.604345199998</v>
      </c>
      <c r="E43" s="11">
        <f>E14*0.907184</f>
        <v>20935.992352000001</v>
      </c>
      <c r="F43" s="11">
        <f t="shared" ref="F43:L43" si="49">F14*0.907184</f>
        <v>20281.005504000001</v>
      </c>
      <c r="G43" s="11">
        <f t="shared" si="49"/>
        <v>18186.317648</v>
      </c>
      <c r="H43" s="11">
        <f t="shared" si="49"/>
        <v>17306.349168000001</v>
      </c>
      <c r="I43" s="11">
        <f t="shared" si="49"/>
        <v>18714.298736000001</v>
      </c>
      <c r="J43" s="11">
        <f t="shared" si="49"/>
        <v>17829.794335999999</v>
      </c>
      <c r="K43" s="11">
        <f t="shared" si="49"/>
        <v>13696.664032000001</v>
      </c>
      <c r="L43" s="11">
        <f t="shared" si="49"/>
        <v>10382.227371904</v>
      </c>
      <c r="M43" s="11">
        <f t="shared" ref="M43:N43" si="50">M14*0.907184</f>
        <v>11001.844930112</v>
      </c>
      <c r="N43" s="11">
        <f t="shared" si="50"/>
        <v>11191.038196067955</v>
      </c>
      <c r="O43" s="11">
        <f t="shared" ref="O43:P43" si="51">O14*0.907184</f>
        <v>27999.326976</v>
      </c>
      <c r="P43" s="11">
        <f t="shared" si="51"/>
        <v>32811.81109024</v>
      </c>
      <c r="Q43" s="11">
        <f t="shared" ref="Q43:R43" si="52">Q14*0.907184</f>
        <v>29329.258719999998</v>
      </c>
      <c r="R43" s="11">
        <f t="shared" si="52"/>
        <v>29468.057872000001</v>
      </c>
    </row>
    <row r="44" spans="1:18" x14ac:dyDescent="0.3">
      <c r="E44" s="13"/>
      <c r="F44" s="13"/>
      <c r="G44" s="13"/>
      <c r="H44" s="17"/>
      <c r="I44" s="13"/>
      <c r="J44" s="13"/>
    </row>
    <row r="45" spans="1:18" x14ac:dyDescent="0.3">
      <c r="E45" s="13"/>
      <c r="F45" s="13"/>
      <c r="G45" s="13"/>
      <c r="H45" s="17"/>
      <c r="I45" s="13"/>
      <c r="J45" s="13"/>
    </row>
    <row r="46" spans="1:18" x14ac:dyDescent="0.3">
      <c r="A46" s="6" t="s">
        <v>33</v>
      </c>
      <c r="B46" s="7">
        <v>2002</v>
      </c>
      <c r="C46" s="7">
        <v>2003</v>
      </c>
      <c r="D46" s="7">
        <v>2004</v>
      </c>
      <c r="E46" s="8">
        <v>2005</v>
      </c>
      <c r="F46" s="8">
        <v>2006</v>
      </c>
      <c r="G46" s="8">
        <v>2007</v>
      </c>
      <c r="H46" s="9">
        <v>2008</v>
      </c>
      <c r="I46" s="8">
        <v>2009</v>
      </c>
      <c r="J46" s="8">
        <v>2010</v>
      </c>
      <c r="K46" s="8">
        <v>2011</v>
      </c>
      <c r="L46" s="8">
        <v>2012</v>
      </c>
      <c r="M46" s="8">
        <f>M33</f>
        <v>2013</v>
      </c>
      <c r="N46" s="8">
        <f t="shared" ref="N46:P46" si="53">N33</f>
        <v>2014</v>
      </c>
      <c r="O46" s="8">
        <f t="shared" si="53"/>
        <v>2015</v>
      </c>
      <c r="P46" s="8">
        <f t="shared" si="53"/>
        <v>2016</v>
      </c>
      <c r="Q46" s="8">
        <f t="shared" ref="Q46:R46" si="54">Q33</f>
        <v>2017</v>
      </c>
      <c r="R46" s="8">
        <f t="shared" si="54"/>
        <v>2018</v>
      </c>
    </row>
    <row r="47" spans="1:18" x14ac:dyDescent="0.3">
      <c r="A47" s="13" t="s">
        <v>1</v>
      </c>
      <c r="B47" s="11">
        <f>B18*0.907184</f>
        <v>25948.002515199998</v>
      </c>
      <c r="C47" s="11">
        <f>C18*0.907184</f>
        <v>32510.434586415999</v>
      </c>
      <c r="D47" s="11">
        <f>D18*0.907184</f>
        <v>33632.680161375996</v>
      </c>
      <c r="E47" s="11">
        <f>E18*0.907184</f>
        <v>32694.911359999998</v>
      </c>
      <c r="F47" s="11">
        <f t="shared" ref="F47:L47" si="55">F18*0.907184</f>
        <v>32842.782352000002</v>
      </c>
      <c r="G47" s="11">
        <f t="shared" si="55"/>
        <v>32176.002111999998</v>
      </c>
      <c r="H47" s="11">
        <f t="shared" si="55"/>
        <v>25563.158733087999</v>
      </c>
      <c r="I47" s="11">
        <f t="shared" si="55"/>
        <v>23600.391759999999</v>
      </c>
      <c r="J47" s="11">
        <f t="shared" si="55"/>
        <v>23408.975935999999</v>
      </c>
      <c r="K47" s="11">
        <f t="shared" si="55"/>
        <v>18357.775423999999</v>
      </c>
      <c r="L47" s="11">
        <f t="shared" si="55"/>
        <v>15592.099808608</v>
      </c>
      <c r="M47" s="11">
        <f t="shared" ref="M47:N47" si="56">M18*0.907184</f>
        <v>1453.488390432</v>
      </c>
      <c r="N47" s="11">
        <f t="shared" si="56"/>
        <v>16844.919185360679</v>
      </c>
      <c r="O47" s="11">
        <f t="shared" ref="O47:P47" si="57">O18*0.907184</f>
        <v>25082.730415999999</v>
      </c>
      <c r="P47" s="11">
        <f t="shared" si="57"/>
        <v>26818.231467776004</v>
      </c>
      <c r="Q47" s="11">
        <f t="shared" ref="Q47:R47" si="58">Q18*0.907184</f>
        <v>25592.567823999998</v>
      </c>
      <c r="R47" s="11">
        <f t="shared" si="58"/>
        <v>25273.239055999999</v>
      </c>
    </row>
    <row r="48" spans="1:18" x14ac:dyDescent="0.3">
      <c r="E48" s="13"/>
      <c r="F48" s="13"/>
      <c r="G48" s="13"/>
      <c r="H48" s="17"/>
      <c r="I48" s="13"/>
      <c r="J48" s="13"/>
    </row>
    <row r="49" spans="1:18" x14ac:dyDescent="0.3">
      <c r="E49" s="13"/>
      <c r="F49" s="13"/>
      <c r="G49" s="13"/>
      <c r="H49" s="17"/>
      <c r="I49" s="13"/>
      <c r="J49" s="13"/>
    </row>
    <row r="50" spans="1:18" x14ac:dyDescent="0.3">
      <c r="A50" s="6" t="s">
        <v>32</v>
      </c>
      <c r="B50" s="7">
        <v>2002</v>
      </c>
      <c r="C50" s="7">
        <v>2003</v>
      </c>
      <c r="D50" s="7">
        <v>2004</v>
      </c>
      <c r="E50" s="8">
        <v>2005</v>
      </c>
      <c r="F50" s="8">
        <v>2006</v>
      </c>
      <c r="G50" s="8">
        <v>2007</v>
      </c>
      <c r="H50" s="9">
        <v>2008</v>
      </c>
      <c r="I50" s="8">
        <v>2009</v>
      </c>
      <c r="J50" s="8">
        <v>2010</v>
      </c>
      <c r="K50" s="8">
        <v>2011</v>
      </c>
      <c r="L50" s="8">
        <v>2012</v>
      </c>
      <c r="M50" s="8">
        <f>M33</f>
        <v>2013</v>
      </c>
      <c r="N50" s="8">
        <f t="shared" ref="N50:P50" si="59">N33</f>
        <v>2014</v>
      </c>
      <c r="O50" s="8">
        <f t="shared" si="59"/>
        <v>2015</v>
      </c>
      <c r="P50" s="8">
        <f t="shared" si="59"/>
        <v>2016</v>
      </c>
      <c r="Q50" s="8">
        <f t="shared" ref="Q50:R50" si="60">Q33</f>
        <v>2017</v>
      </c>
      <c r="R50" s="8">
        <f t="shared" si="60"/>
        <v>2018</v>
      </c>
    </row>
    <row r="51" spans="1:18" x14ac:dyDescent="0.3">
      <c r="A51" s="79" t="s">
        <v>1</v>
      </c>
      <c r="B51" s="11">
        <f>B22*0.907184</f>
        <v>455.85996</v>
      </c>
      <c r="C51" s="11">
        <f>C22*0.907184</f>
        <v>529.56775281600005</v>
      </c>
      <c r="D51" s="11">
        <f>D22*0.907184</f>
        <v>518.47198531200002</v>
      </c>
      <c r="E51" s="11">
        <f>E22*0.907184</f>
        <v>519.81643199999996</v>
      </c>
      <c r="F51" s="11">
        <f t="shared" ref="F51:L51" si="61">F22*0.907184</f>
        <v>531.609824</v>
      </c>
      <c r="G51" s="11">
        <f t="shared" si="61"/>
        <v>556.103792</v>
      </c>
      <c r="H51" s="11">
        <f t="shared" si="61"/>
        <v>557.27224499199997</v>
      </c>
      <c r="I51" s="11">
        <f t="shared" si="61"/>
        <v>531.609824</v>
      </c>
      <c r="J51" s="11">
        <f t="shared" si="61"/>
        <v>586.04086399999994</v>
      </c>
      <c r="K51" s="11">
        <f t="shared" si="61"/>
        <v>471.73568</v>
      </c>
      <c r="L51" s="11">
        <f t="shared" si="61"/>
        <v>441.65255137600002</v>
      </c>
      <c r="M51" s="11">
        <f t="shared" ref="M51:N51" si="62">M22*0.907184</f>
        <v>468.51789835199997</v>
      </c>
      <c r="N51" s="11">
        <f t="shared" si="62"/>
        <v>494.10023204855673</v>
      </c>
      <c r="O51" s="11">
        <f t="shared" ref="O51:P51" si="63">O22*0.907184</f>
        <v>320.235952</v>
      </c>
      <c r="P51" s="11">
        <f t="shared" si="63"/>
        <v>340.315562656</v>
      </c>
      <c r="Q51" s="11">
        <f t="shared" ref="Q51:R51" si="64">Q22*0.907184</f>
        <v>276.69112000000001</v>
      </c>
      <c r="R51" s="11">
        <f t="shared" si="64"/>
        <v>261.26899200000003</v>
      </c>
    </row>
    <row r="52" spans="1:18" x14ac:dyDescent="0.3">
      <c r="E52" s="13"/>
      <c r="F52" s="13"/>
      <c r="G52" s="13"/>
      <c r="H52" s="17"/>
      <c r="I52" s="13"/>
      <c r="J52" s="13"/>
    </row>
  </sheetData>
  <pageMargins left="0.7" right="0.7" top="0.75" bottom="0.75" header="0.3" footer="0.3"/>
  <pageSetup orientation="portrait" r:id="rId1"/>
  <ignoredErrors>
    <ignoredError sqref="E11:G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143"/>
  <sheetViews>
    <sheetView topLeftCell="A40" zoomScaleNormal="100" workbookViewId="0">
      <pane xSplit="1" ySplit="2" topLeftCell="F48" activePane="bottomRight" state="frozen"/>
      <selection activeCell="A40" sqref="A40"/>
      <selection pane="topRight" activeCell="B40" sqref="B40"/>
      <selection pane="bottomLeft" activeCell="A42" sqref="A42"/>
      <selection pane="bottomRight" activeCell="S62" sqref="S62"/>
    </sheetView>
  </sheetViews>
  <sheetFormatPr defaultRowHeight="14.4" x14ac:dyDescent="0.3"/>
  <cols>
    <col min="1" max="1" width="12.33203125" customWidth="1"/>
    <col min="2" max="2" width="12.88671875" customWidth="1"/>
    <col min="3" max="13" width="11.77734375" customWidth="1"/>
    <col min="14" max="14" width="11.33203125" customWidth="1"/>
    <col min="15" max="15" width="11.44140625" customWidth="1"/>
    <col min="16" max="16" width="12.109375" customWidth="1"/>
    <col min="17" max="19" width="11.44140625" customWidth="1"/>
    <col min="20" max="20" width="7.109375" customWidth="1"/>
    <col min="21" max="21" width="11.44140625" customWidth="1"/>
  </cols>
  <sheetData>
    <row r="4" spans="1:10" x14ac:dyDescent="0.3">
      <c r="J4" s="110"/>
    </row>
    <row r="5" spans="1:10" x14ac:dyDescent="0.3">
      <c r="J5" s="110"/>
    </row>
    <row r="6" spans="1:10" x14ac:dyDescent="0.3">
      <c r="J6" s="110"/>
    </row>
    <row r="7" spans="1:10" x14ac:dyDescent="0.3">
      <c r="B7" s="91" t="s">
        <v>0</v>
      </c>
      <c r="C7" s="92" t="s">
        <v>13</v>
      </c>
      <c r="D7" s="92" t="s">
        <v>14</v>
      </c>
      <c r="E7" s="92" t="s">
        <v>15</v>
      </c>
      <c r="F7" s="92" t="s">
        <v>16</v>
      </c>
      <c r="G7" s="92" t="s">
        <v>17</v>
      </c>
      <c r="H7" s="92" t="s">
        <v>18</v>
      </c>
      <c r="J7" s="111"/>
    </row>
    <row r="8" spans="1:10" x14ac:dyDescent="0.3">
      <c r="B8" s="93" t="s">
        <v>41</v>
      </c>
      <c r="C8" s="94">
        <v>67889833.989999995</v>
      </c>
      <c r="D8" s="94">
        <v>45853455</v>
      </c>
      <c r="E8" s="101">
        <v>56339641.008000001</v>
      </c>
      <c r="F8" s="98">
        <v>53850477.776000001</v>
      </c>
      <c r="G8" s="94">
        <v>54132176</v>
      </c>
      <c r="H8" s="94">
        <v>55342273</v>
      </c>
      <c r="J8" s="111"/>
    </row>
    <row r="9" spans="1:10" x14ac:dyDescent="0.3">
      <c r="B9" s="95" t="s">
        <v>3</v>
      </c>
      <c r="C9" s="96">
        <v>16243438.27</v>
      </c>
      <c r="D9" s="96">
        <v>13247976</v>
      </c>
      <c r="E9" s="60">
        <v>10076411.603</v>
      </c>
      <c r="F9" s="100">
        <v>14336264.477</v>
      </c>
      <c r="G9" s="96">
        <v>14459001</v>
      </c>
      <c r="H9" s="96">
        <v>14860017</v>
      </c>
      <c r="J9" s="111"/>
    </row>
    <row r="10" spans="1:10" ht="36" customHeight="1" x14ac:dyDescent="0.3">
      <c r="B10" s="102"/>
      <c r="C10" s="96"/>
      <c r="D10" s="96"/>
      <c r="E10" s="96"/>
      <c r="F10" s="96"/>
      <c r="G10" s="96"/>
      <c r="H10" s="96"/>
      <c r="J10" s="111"/>
    </row>
    <row r="11" spans="1:10" ht="20.25" customHeight="1" x14ac:dyDescent="0.3">
      <c r="A11" t="s">
        <v>64</v>
      </c>
      <c r="B11" s="93" t="s">
        <v>4</v>
      </c>
      <c r="C11" s="94">
        <v>5428455</v>
      </c>
      <c r="D11" s="101">
        <v>5954725</v>
      </c>
      <c r="E11" s="94">
        <v>3971750.92</v>
      </c>
      <c r="F11" s="98">
        <v>3590493.4049999998</v>
      </c>
      <c r="G11" s="99">
        <v>2717320.5789999999</v>
      </c>
      <c r="H11" s="94">
        <v>2660660</v>
      </c>
      <c r="J11" s="111"/>
    </row>
    <row r="12" spans="1:10" x14ac:dyDescent="0.3">
      <c r="B12" s="95" t="s">
        <v>5</v>
      </c>
      <c r="C12" s="96">
        <v>5343539.3499999996</v>
      </c>
      <c r="D12" s="60">
        <v>5908568</v>
      </c>
      <c r="E12" s="60">
        <v>2634327.7779999999</v>
      </c>
      <c r="F12" s="100">
        <v>4370727.642</v>
      </c>
      <c r="G12" s="43">
        <v>4662035.2149999999</v>
      </c>
      <c r="H12" s="96">
        <v>5325475</v>
      </c>
      <c r="J12" s="111"/>
    </row>
    <row r="13" spans="1:10" x14ac:dyDescent="0.3">
      <c r="B13" s="93" t="s">
        <v>6</v>
      </c>
      <c r="C13" s="94">
        <v>4285939.1500000004</v>
      </c>
      <c r="D13" s="94">
        <v>3975371</v>
      </c>
      <c r="E13" s="101">
        <v>3858715.5279999999</v>
      </c>
      <c r="F13" s="98">
        <v>3726175.2439999999</v>
      </c>
      <c r="G13" s="94">
        <v>4591072</v>
      </c>
      <c r="H13" s="94">
        <v>4403537</v>
      </c>
      <c r="J13" s="111"/>
    </row>
    <row r="14" spans="1:10" x14ac:dyDescent="0.3">
      <c r="B14" s="95" t="s">
        <v>7</v>
      </c>
      <c r="C14" s="96">
        <v>1100469.01</v>
      </c>
      <c r="D14" s="96">
        <v>937515</v>
      </c>
      <c r="E14" s="60">
        <v>392378.42499999999</v>
      </c>
      <c r="F14" s="100">
        <v>434699.94699999999</v>
      </c>
      <c r="G14" s="96">
        <v>536643</v>
      </c>
      <c r="H14" s="96">
        <v>587085</v>
      </c>
      <c r="J14" s="111"/>
    </row>
    <row r="15" spans="1:10" x14ac:dyDescent="0.3">
      <c r="B15" s="93" t="s">
        <v>8</v>
      </c>
      <c r="C15" s="94">
        <v>401383.21</v>
      </c>
      <c r="D15" s="94">
        <v>489650</v>
      </c>
      <c r="E15" s="101">
        <v>22244.172999999999</v>
      </c>
      <c r="F15" s="98">
        <v>34956.951999999997</v>
      </c>
      <c r="G15" s="94">
        <v>53046</v>
      </c>
      <c r="H15" s="94">
        <v>44233</v>
      </c>
      <c r="J15" s="111"/>
    </row>
    <row r="16" spans="1:10" x14ac:dyDescent="0.3">
      <c r="B16" s="95" t="s">
        <v>9</v>
      </c>
      <c r="C16" s="96">
        <v>159888</v>
      </c>
      <c r="D16" s="96">
        <v>236666</v>
      </c>
      <c r="E16" s="60">
        <v>23471.302</v>
      </c>
      <c r="F16" s="100">
        <v>139056.421</v>
      </c>
      <c r="G16" s="96">
        <v>102864</v>
      </c>
      <c r="H16" s="96">
        <v>150955</v>
      </c>
      <c r="J16" s="111"/>
    </row>
    <row r="17" spans="2:10" x14ac:dyDescent="0.3">
      <c r="B17" s="93" t="s">
        <v>10</v>
      </c>
      <c r="C17" s="94">
        <v>143024.29999999999</v>
      </c>
      <c r="D17" s="94">
        <v>158779</v>
      </c>
      <c r="E17" s="94">
        <v>0</v>
      </c>
      <c r="F17" s="98">
        <v>0</v>
      </c>
      <c r="G17" s="94">
        <v>0</v>
      </c>
      <c r="H17" s="98">
        <v>0</v>
      </c>
      <c r="J17" s="111"/>
    </row>
    <row r="18" spans="2:10" x14ac:dyDescent="0.3">
      <c r="B18" s="95" t="s">
        <v>58</v>
      </c>
      <c r="C18" s="96">
        <v>68978</v>
      </c>
      <c r="D18" s="96">
        <v>70807</v>
      </c>
      <c r="E18" s="60">
        <v>220705.36</v>
      </c>
      <c r="F18" s="100">
        <v>75124.600000000006</v>
      </c>
      <c r="G18" s="96">
        <v>134122</v>
      </c>
      <c r="H18" s="96">
        <v>80500</v>
      </c>
      <c r="J18" s="111"/>
    </row>
    <row r="19" spans="2:10" x14ac:dyDescent="0.3">
      <c r="B19" s="93" t="s">
        <v>12</v>
      </c>
      <c r="C19" s="94">
        <v>0</v>
      </c>
      <c r="D19" s="94">
        <v>23822</v>
      </c>
      <c r="E19" s="94">
        <v>163134.48000000001</v>
      </c>
      <c r="F19" s="98">
        <v>320539.98700000002</v>
      </c>
      <c r="G19" s="94">
        <v>346470</v>
      </c>
      <c r="H19" s="94">
        <v>432667</v>
      </c>
      <c r="J19" s="111"/>
    </row>
    <row r="20" spans="2:10" x14ac:dyDescent="0.3">
      <c r="B20" s="95" t="s">
        <v>2</v>
      </c>
      <c r="C20" s="10"/>
      <c r="D20" s="100"/>
      <c r="E20" s="96">
        <v>233994.81</v>
      </c>
      <c r="F20" s="100">
        <v>6990.9359999999997</v>
      </c>
      <c r="G20" s="96">
        <v>37379</v>
      </c>
      <c r="H20" s="96">
        <v>31156</v>
      </c>
      <c r="J20" s="111"/>
    </row>
    <row r="21" spans="2:10" x14ac:dyDescent="0.3">
      <c r="B21" s="93" t="s">
        <v>37</v>
      </c>
      <c r="C21" s="94"/>
      <c r="D21" s="94"/>
      <c r="E21" s="94"/>
      <c r="F21" s="98"/>
      <c r="G21" s="94"/>
      <c r="H21" s="94"/>
      <c r="J21" s="111"/>
    </row>
    <row r="22" spans="2:10" x14ac:dyDescent="0.3">
      <c r="B22" s="55" t="s">
        <v>1</v>
      </c>
      <c r="C22" s="97">
        <f t="shared" ref="C22:H22" si="0">SUM(C8:C20)</f>
        <v>101064948.27999999</v>
      </c>
      <c r="D22" s="97">
        <f t="shared" si="0"/>
        <v>76857334</v>
      </c>
      <c r="E22" s="97">
        <f t="shared" si="0"/>
        <v>77936775.386999995</v>
      </c>
      <c r="F22" s="97">
        <f t="shared" si="0"/>
        <v>80885507.387000024</v>
      </c>
      <c r="G22" s="97">
        <f t="shared" si="0"/>
        <v>81772128.794</v>
      </c>
      <c r="H22" s="97">
        <f t="shared" si="0"/>
        <v>83918558</v>
      </c>
      <c r="J22" s="110"/>
    </row>
    <row r="23" spans="2:10" x14ac:dyDescent="0.3">
      <c r="J23" s="110"/>
    </row>
    <row r="24" spans="2:10" x14ac:dyDescent="0.3">
      <c r="J24" s="110"/>
    </row>
    <row r="25" spans="2:10" x14ac:dyDescent="0.3">
      <c r="B25" s="91" t="s">
        <v>0</v>
      </c>
      <c r="C25" s="92" t="s">
        <v>13</v>
      </c>
      <c r="D25" s="92" t="s">
        <v>14</v>
      </c>
      <c r="E25" s="92" t="s">
        <v>15</v>
      </c>
      <c r="F25" s="92" t="s">
        <v>16</v>
      </c>
      <c r="G25" s="92" t="s">
        <v>17</v>
      </c>
      <c r="H25" s="92" t="s">
        <v>18</v>
      </c>
      <c r="J25" s="110"/>
    </row>
    <row r="26" spans="2:10" x14ac:dyDescent="0.3">
      <c r="B26" s="93" t="s">
        <v>41</v>
      </c>
      <c r="C26" s="103">
        <v>67889833.989999995</v>
      </c>
      <c r="D26" s="103">
        <v>45853455</v>
      </c>
      <c r="E26" s="104">
        <v>56339641.008000001</v>
      </c>
      <c r="F26" s="98">
        <v>53850477.776000001</v>
      </c>
      <c r="G26" s="94">
        <v>54132176</v>
      </c>
      <c r="H26" s="94">
        <v>55342273</v>
      </c>
    </row>
    <row r="27" spans="2:10" x14ac:dyDescent="0.3">
      <c r="B27" s="95" t="s">
        <v>3</v>
      </c>
      <c r="C27" s="105">
        <v>16243438.27</v>
      </c>
      <c r="D27" s="105">
        <v>13247976</v>
      </c>
      <c r="E27" s="106">
        <v>10076411.603</v>
      </c>
      <c r="F27" s="100">
        <v>14336264.477</v>
      </c>
      <c r="G27" s="96">
        <v>14459001</v>
      </c>
      <c r="H27" s="96">
        <v>14860017</v>
      </c>
    </row>
    <row r="28" spans="2:10" ht="27.6" x14ac:dyDescent="0.3">
      <c r="B28" s="102" t="s">
        <v>63</v>
      </c>
      <c r="C28" s="105">
        <f>SUM(C12+C11)</f>
        <v>10771994.35</v>
      </c>
      <c r="D28" s="105">
        <f t="shared" ref="D28:H28" si="1">SUM(D12+D11)</f>
        <v>11863293</v>
      </c>
      <c r="E28" s="105">
        <f t="shared" si="1"/>
        <v>6606078.6979999999</v>
      </c>
      <c r="F28" s="96">
        <f t="shared" si="1"/>
        <v>7961221.0470000003</v>
      </c>
      <c r="G28" s="96">
        <f t="shared" si="1"/>
        <v>7379355.7939999998</v>
      </c>
      <c r="H28" s="96">
        <f t="shared" si="1"/>
        <v>7986135</v>
      </c>
    </row>
    <row r="29" spans="2:10" x14ac:dyDescent="0.3">
      <c r="B29" s="93" t="s">
        <v>6</v>
      </c>
      <c r="C29" s="103">
        <v>4285939.1500000004</v>
      </c>
      <c r="D29" s="103">
        <v>3975371</v>
      </c>
      <c r="E29" s="104">
        <v>3858715.5279999999</v>
      </c>
      <c r="F29" s="98">
        <v>3726175.2439999999</v>
      </c>
      <c r="G29" s="94">
        <v>4591072</v>
      </c>
      <c r="H29" s="94">
        <v>4403537</v>
      </c>
    </row>
    <row r="30" spans="2:10" x14ac:dyDescent="0.3">
      <c r="B30" s="95" t="s">
        <v>7</v>
      </c>
      <c r="C30" s="105">
        <v>1100469.01</v>
      </c>
      <c r="D30" s="105">
        <v>937515</v>
      </c>
      <c r="E30" s="106">
        <v>392378.42499999999</v>
      </c>
      <c r="F30" s="100">
        <v>434699.94699999999</v>
      </c>
      <c r="G30" s="96">
        <v>536643</v>
      </c>
      <c r="H30" s="96">
        <v>587085</v>
      </c>
    </row>
    <row r="31" spans="2:10" x14ac:dyDescent="0.3">
      <c r="B31" s="93" t="s">
        <v>8</v>
      </c>
      <c r="C31" s="103">
        <v>401383.21</v>
      </c>
      <c r="D31" s="103">
        <v>489650</v>
      </c>
      <c r="E31" s="104">
        <v>22244.172999999999</v>
      </c>
      <c r="F31" s="98">
        <v>34956.951999999997</v>
      </c>
      <c r="G31" s="94">
        <v>53046</v>
      </c>
      <c r="H31" s="94">
        <v>44233</v>
      </c>
    </row>
    <row r="32" spans="2:10" x14ac:dyDescent="0.3">
      <c r="B32" s="95" t="s">
        <v>9</v>
      </c>
      <c r="C32" s="105">
        <v>159888</v>
      </c>
      <c r="D32" s="105">
        <v>236666</v>
      </c>
      <c r="E32" s="106">
        <v>23471.302</v>
      </c>
      <c r="F32" s="100">
        <v>139056.421</v>
      </c>
      <c r="G32" s="96">
        <v>102864</v>
      </c>
      <c r="H32" s="96">
        <v>150955</v>
      </c>
    </row>
    <row r="33" spans="1:21" x14ac:dyDescent="0.3">
      <c r="B33" s="93" t="s">
        <v>10</v>
      </c>
      <c r="C33" s="103">
        <v>143024.29999999999</v>
      </c>
      <c r="D33" s="103">
        <v>158779</v>
      </c>
      <c r="E33" s="103">
        <v>0</v>
      </c>
      <c r="F33" s="98">
        <v>0</v>
      </c>
      <c r="G33" s="94">
        <v>0</v>
      </c>
      <c r="H33" s="98">
        <v>0</v>
      </c>
    </row>
    <row r="34" spans="1:21" x14ac:dyDescent="0.3">
      <c r="B34" s="95" t="s">
        <v>58</v>
      </c>
      <c r="C34" s="105">
        <v>68978</v>
      </c>
      <c r="D34" s="105">
        <v>70807</v>
      </c>
      <c r="E34" s="106">
        <v>220705.36</v>
      </c>
      <c r="F34" s="100">
        <v>75124.600000000006</v>
      </c>
      <c r="G34" s="96">
        <v>134122</v>
      </c>
      <c r="H34" s="96">
        <v>80500</v>
      </c>
    </row>
    <row r="35" spans="1:21" x14ac:dyDescent="0.3">
      <c r="B35" s="93" t="s">
        <v>12</v>
      </c>
      <c r="C35" s="103">
        <v>0</v>
      </c>
      <c r="D35" s="103">
        <v>23822</v>
      </c>
      <c r="E35" s="103">
        <v>163134.48000000001</v>
      </c>
      <c r="F35" s="98">
        <v>320539.98700000002</v>
      </c>
      <c r="G35" s="94">
        <v>346470</v>
      </c>
      <c r="H35" s="94">
        <v>432667</v>
      </c>
    </row>
    <row r="36" spans="1:21" x14ac:dyDescent="0.3">
      <c r="B36" s="95" t="s">
        <v>2</v>
      </c>
      <c r="C36" s="107"/>
      <c r="D36" s="108"/>
      <c r="E36" s="105">
        <v>233994.81</v>
      </c>
      <c r="F36" s="100">
        <v>6990.9359999999997</v>
      </c>
      <c r="G36" s="96">
        <v>37379</v>
      </c>
      <c r="H36" s="96">
        <v>31156</v>
      </c>
    </row>
    <row r="37" spans="1:21" x14ac:dyDescent="0.3">
      <c r="B37" s="93" t="s">
        <v>37</v>
      </c>
      <c r="C37" s="103"/>
      <c r="D37" s="103"/>
      <c r="E37" s="103"/>
      <c r="F37" s="98"/>
      <c r="G37" s="94"/>
      <c r="H37" s="94"/>
    </row>
    <row r="38" spans="1:21" x14ac:dyDescent="0.3">
      <c r="B38" s="55" t="s">
        <v>1</v>
      </c>
      <c r="C38" s="109">
        <f t="shared" ref="C38:H38" si="2">SUM(C24:C36)</f>
        <v>101064948.27999999</v>
      </c>
      <c r="D38" s="109">
        <f t="shared" si="2"/>
        <v>76857334</v>
      </c>
      <c r="E38" s="109">
        <f t="shared" si="2"/>
        <v>77936775.386999995</v>
      </c>
      <c r="F38" s="97">
        <f t="shared" si="2"/>
        <v>80885507.387000024</v>
      </c>
      <c r="G38" s="97">
        <f t="shared" si="2"/>
        <v>81772128.794</v>
      </c>
      <c r="H38" s="97">
        <f t="shared" si="2"/>
        <v>83918558</v>
      </c>
    </row>
    <row r="40" spans="1:21" x14ac:dyDescent="0.3">
      <c r="A40" s="179" t="s">
        <v>96</v>
      </c>
    </row>
    <row r="41" spans="1:21" x14ac:dyDescent="0.3">
      <c r="A41" s="122" t="s">
        <v>0</v>
      </c>
      <c r="B41" s="171">
        <v>2000</v>
      </c>
      <c r="C41" s="171" t="s">
        <v>14</v>
      </c>
      <c r="D41" s="171" t="s">
        <v>15</v>
      </c>
      <c r="E41" s="171" t="s">
        <v>16</v>
      </c>
      <c r="F41" s="171" t="s">
        <v>17</v>
      </c>
      <c r="G41" s="171" t="s">
        <v>18</v>
      </c>
      <c r="H41" s="171" t="s">
        <v>19</v>
      </c>
      <c r="I41" s="171" t="s">
        <v>20</v>
      </c>
      <c r="J41" s="171" t="s">
        <v>21</v>
      </c>
      <c r="K41" s="171" t="s">
        <v>22</v>
      </c>
      <c r="L41" s="171" t="s">
        <v>27</v>
      </c>
      <c r="M41" s="171" t="s">
        <v>28</v>
      </c>
      <c r="N41" s="171" t="s">
        <v>36</v>
      </c>
      <c r="O41" s="171" t="s">
        <v>53</v>
      </c>
      <c r="P41" s="171" t="s">
        <v>55</v>
      </c>
      <c r="Q41" s="171" t="s">
        <v>67</v>
      </c>
      <c r="R41" s="171" t="s">
        <v>81</v>
      </c>
      <c r="S41" s="171">
        <v>2017</v>
      </c>
      <c r="T41" s="171"/>
      <c r="U41" s="171">
        <v>2018</v>
      </c>
    </row>
    <row r="42" spans="1:21" x14ac:dyDescent="0.3">
      <c r="A42" s="123" t="s">
        <v>40</v>
      </c>
      <c r="B42" s="124">
        <v>67889833.989999995</v>
      </c>
      <c r="C42" s="124">
        <v>45853455</v>
      </c>
      <c r="D42" s="124">
        <v>56339641.008000001</v>
      </c>
      <c r="E42" s="124">
        <v>53850477.776000001</v>
      </c>
      <c r="F42" s="124">
        <v>54132176</v>
      </c>
      <c r="G42" s="124">
        <v>55342273</v>
      </c>
      <c r="H42" s="124">
        <v>59609529</v>
      </c>
      <c r="I42" s="124">
        <v>59203647</v>
      </c>
      <c r="J42" s="124">
        <v>58235550</v>
      </c>
      <c r="K42" s="124">
        <v>57214771</v>
      </c>
      <c r="L42" s="124">
        <v>53412120.715000004</v>
      </c>
      <c r="M42" s="124">
        <v>66847396.575000003</v>
      </c>
      <c r="N42" s="124">
        <v>62984536.362000003</v>
      </c>
      <c r="O42" s="124">
        <v>58074493.126000002</v>
      </c>
      <c r="P42" s="124">
        <v>59723804.568102188</v>
      </c>
      <c r="Q42" s="125">
        <v>55306859</v>
      </c>
      <c r="R42" s="125">
        <v>55948538</v>
      </c>
      <c r="S42" s="162">
        <v>63644891</v>
      </c>
      <c r="T42" s="162"/>
      <c r="U42" s="125">
        <v>55340207</v>
      </c>
    </row>
    <row r="43" spans="1:21" x14ac:dyDescent="0.3">
      <c r="A43" s="123" t="s">
        <v>3</v>
      </c>
      <c r="B43" s="124">
        <v>16243438.27</v>
      </c>
      <c r="C43" s="124">
        <v>13247976</v>
      </c>
      <c r="D43" s="124">
        <v>10076411.603</v>
      </c>
      <c r="E43" s="124">
        <v>14336264.477</v>
      </c>
      <c r="F43" s="124">
        <v>14459001</v>
      </c>
      <c r="G43" s="124">
        <v>14860017</v>
      </c>
      <c r="H43" s="124">
        <v>14245188</v>
      </c>
      <c r="I43" s="124">
        <v>14866637</v>
      </c>
      <c r="J43" s="124">
        <v>15034912</v>
      </c>
      <c r="K43" s="124">
        <v>14672973</v>
      </c>
      <c r="L43" s="124">
        <v>15955167.881999999</v>
      </c>
      <c r="M43" s="124">
        <v>12900636.259</v>
      </c>
      <c r="N43" s="124">
        <v>12149258.443</v>
      </c>
      <c r="O43" s="124">
        <v>13519851.679</v>
      </c>
      <c r="P43" s="124">
        <v>14026539.562654842</v>
      </c>
      <c r="Q43" s="125">
        <v>14388993</v>
      </c>
      <c r="R43" s="125">
        <v>12338072</v>
      </c>
      <c r="S43" s="162">
        <v>12593438</v>
      </c>
      <c r="T43" s="162"/>
      <c r="U43" s="125">
        <v>9556048</v>
      </c>
    </row>
    <row r="44" spans="1:21" x14ac:dyDescent="0.3">
      <c r="A44" s="123" t="s">
        <v>4</v>
      </c>
      <c r="B44" s="124">
        <v>5428455</v>
      </c>
      <c r="C44" s="124">
        <v>5954725</v>
      </c>
      <c r="D44" s="124">
        <v>3971750.92</v>
      </c>
      <c r="E44" s="124">
        <v>3590493.4049999998</v>
      </c>
      <c r="F44" s="124">
        <v>2717320.5789999999</v>
      </c>
      <c r="G44" s="124">
        <v>2660660</v>
      </c>
      <c r="H44" s="124">
        <v>2766514.5589999999</v>
      </c>
      <c r="I44" s="124">
        <v>2157301.7480000001</v>
      </c>
      <c r="J44" s="124">
        <v>1635296.148</v>
      </c>
      <c r="K44" s="124">
        <v>1867354.7879999999</v>
      </c>
      <c r="L44" s="124">
        <v>1731727.9280000001</v>
      </c>
      <c r="M44" s="124">
        <v>1319054.7660000001</v>
      </c>
      <c r="N44" s="124">
        <v>486609.09600000002</v>
      </c>
      <c r="O44" s="124">
        <v>1126515.1299999999</v>
      </c>
      <c r="P44" s="124">
        <v>926691.09400000004</v>
      </c>
      <c r="Q44" s="126"/>
      <c r="R44" s="125"/>
      <c r="S44" s="163"/>
      <c r="T44" s="163"/>
      <c r="U44" s="126"/>
    </row>
    <row r="45" spans="1:21" x14ac:dyDescent="0.3">
      <c r="A45" s="123" t="s">
        <v>5</v>
      </c>
      <c r="B45" s="124">
        <v>5343539.3499999996</v>
      </c>
      <c r="C45" s="124">
        <v>5908568</v>
      </c>
      <c r="D45" s="124">
        <v>2634327.7779999999</v>
      </c>
      <c r="E45" s="124">
        <v>4370727.642</v>
      </c>
      <c r="F45" s="124">
        <v>4662035.2149999999</v>
      </c>
      <c r="G45" s="124">
        <v>5325475</v>
      </c>
      <c r="H45" s="124">
        <v>4553446.5609999998</v>
      </c>
      <c r="I45" s="124">
        <v>6302442.1100000003</v>
      </c>
      <c r="J45" s="124">
        <v>7385757.4419999998</v>
      </c>
      <c r="K45" s="124">
        <v>9979345.0020000003</v>
      </c>
      <c r="L45" s="124">
        <v>10476257.187000001</v>
      </c>
      <c r="M45" s="124">
        <v>5684222.966</v>
      </c>
      <c r="N45" s="124">
        <v>6952877.324</v>
      </c>
      <c r="O45" s="124">
        <v>10823275.323999999</v>
      </c>
      <c r="P45" s="124">
        <v>9515792.4907281473</v>
      </c>
      <c r="Q45" s="125">
        <v>11807835</v>
      </c>
      <c r="R45" s="125">
        <v>10055032</v>
      </c>
      <c r="S45" s="162">
        <v>10181880</v>
      </c>
      <c r="T45" s="162"/>
      <c r="U45" s="125">
        <v>6861147</v>
      </c>
    </row>
    <row r="46" spans="1:21" x14ac:dyDescent="0.3">
      <c r="A46" s="123" t="s">
        <v>6</v>
      </c>
      <c r="B46" s="124">
        <v>4285939.1500000004</v>
      </c>
      <c r="C46" s="124">
        <v>3975371</v>
      </c>
      <c r="D46" s="124">
        <v>3858715.5279999999</v>
      </c>
      <c r="E46" s="124">
        <v>3726175.2439999999</v>
      </c>
      <c r="F46" s="124">
        <v>4591072</v>
      </c>
      <c r="G46" s="124">
        <v>4403537</v>
      </c>
      <c r="H46" s="124">
        <v>4513216</v>
      </c>
      <c r="I46" s="124">
        <v>4326265</v>
      </c>
      <c r="J46" s="124">
        <v>5083665</v>
      </c>
      <c r="K46" s="124">
        <v>3653541</v>
      </c>
      <c r="L46" s="124">
        <v>5430617.4440000001</v>
      </c>
      <c r="M46" s="124">
        <v>2390244.5189999999</v>
      </c>
      <c r="N46" s="124">
        <v>4239397.852</v>
      </c>
      <c r="O46" s="124">
        <v>4247504.0990000004</v>
      </c>
      <c r="P46" s="124">
        <v>4617390.9954746496</v>
      </c>
      <c r="Q46" s="125">
        <v>4021955</v>
      </c>
      <c r="R46" s="125">
        <v>4307607</v>
      </c>
      <c r="S46" s="162">
        <v>3941745</v>
      </c>
      <c r="T46" s="162"/>
      <c r="U46" s="125">
        <v>4441378</v>
      </c>
    </row>
    <row r="47" spans="1:21" x14ac:dyDescent="0.3">
      <c r="A47" s="123" t="s">
        <v>7</v>
      </c>
      <c r="B47" s="124">
        <v>1100469.01</v>
      </c>
      <c r="C47" s="124">
        <v>937515</v>
      </c>
      <c r="D47" s="124">
        <v>392378.42499999999</v>
      </c>
      <c r="E47" s="124">
        <v>434699.94699999999</v>
      </c>
      <c r="F47" s="124">
        <v>536643</v>
      </c>
      <c r="G47" s="124">
        <v>587085</v>
      </c>
      <c r="H47" s="124">
        <v>392712</v>
      </c>
      <c r="I47" s="124">
        <v>460983</v>
      </c>
      <c r="J47" s="124">
        <v>415225.78</v>
      </c>
      <c r="K47" s="124">
        <v>445076.39799999999</v>
      </c>
      <c r="L47" s="124">
        <v>492371.446</v>
      </c>
      <c r="M47" s="124">
        <v>446889.57799999998</v>
      </c>
      <c r="N47" s="124">
        <v>310811.728</v>
      </c>
      <c r="O47" s="124">
        <v>260972.201</v>
      </c>
      <c r="P47" s="124">
        <v>300416.39194897329</v>
      </c>
      <c r="Q47" s="125">
        <v>401408</v>
      </c>
      <c r="R47" s="125">
        <v>684569</v>
      </c>
      <c r="S47" s="162">
        <v>562311</v>
      </c>
      <c r="T47" s="162"/>
      <c r="U47" s="125">
        <v>417963</v>
      </c>
    </row>
    <row r="48" spans="1:21" x14ac:dyDescent="0.3">
      <c r="A48" s="123" t="s">
        <v>8</v>
      </c>
      <c r="B48" s="124">
        <v>401383.21</v>
      </c>
      <c r="C48" s="124">
        <v>489650</v>
      </c>
      <c r="D48" s="124">
        <v>22244.172999999999</v>
      </c>
      <c r="E48" s="124">
        <v>34956.951999999997</v>
      </c>
      <c r="F48" s="124">
        <v>53046</v>
      </c>
      <c r="G48" s="124">
        <v>44233</v>
      </c>
      <c r="H48" s="124">
        <v>62231.714</v>
      </c>
      <c r="I48" s="124">
        <v>69267.262000000002</v>
      </c>
      <c r="J48" s="124">
        <v>69936.697</v>
      </c>
      <c r="K48" s="124">
        <v>94360.441000000006</v>
      </c>
      <c r="L48" s="124">
        <v>81372.403000000006</v>
      </c>
      <c r="M48" s="124">
        <v>68539.483999999997</v>
      </c>
      <c r="N48" s="124">
        <v>67579.567999999999</v>
      </c>
      <c r="O48" s="124">
        <v>64611.319000000003</v>
      </c>
      <c r="P48" s="124">
        <v>59674.446021880045</v>
      </c>
      <c r="Q48" s="125">
        <v>47108</v>
      </c>
      <c r="R48" s="125">
        <v>65498</v>
      </c>
      <c r="S48" s="162">
        <v>103244</v>
      </c>
      <c r="T48" s="162"/>
      <c r="U48" s="178">
        <v>15854</v>
      </c>
    </row>
    <row r="49" spans="1:21" x14ac:dyDescent="0.3">
      <c r="A49" s="123" t="s">
        <v>9</v>
      </c>
      <c r="B49" s="124">
        <v>159888</v>
      </c>
      <c r="C49" s="124">
        <v>236666</v>
      </c>
      <c r="D49" s="124">
        <v>23471.302</v>
      </c>
      <c r="E49" s="124">
        <v>139056.421</v>
      </c>
      <c r="F49" s="124">
        <v>102864</v>
      </c>
      <c r="G49" s="124">
        <v>150955</v>
      </c>
      <c r="H49" s="124">
        <v>331963</v>
      </c>
      <c r="I49" s="124">
        <v>288528</v>
      </c>
      <c r="J49" s="124">
        <v>276668.90399999998</v>
      </c>
      <c r="K49" s="124">
        <v>296179.5</v>
      </c>
      <c r="L49" s="124">
        <v>332719.18699999998</v>
      </c>
      <c r="M49" s="124">
        <v>336947.68099999998</v>
      </c>
      <c r="N49" s="124">
        <v>303066.17</v>
      </c>
      <c r="O49" s="124">
        <v>221914.345</v>
      </c>
      <c r="P49" s="124">
        <v>203960.34999549703</v>
      </c>
      <c r="Q49" s="125">
        <v>158887</v>
      </c>
      <c r="R49" s="125">
        <v>113732</v>
      </c>
      <c r="S49" s="164">
        <v>172753</v>
      </c>
      <c r="T49" s="164"/>
      <c r="U49" s="178">
        <v>35627</v>
      </c>
    </row>
    <row r="50" spans="1:21" x14ac:dyDescent="0.3">
      <c r="A50" s="123" t="s">
        <v>10</v>
      </c>
      <c r="B50" s="124">
        <v>143024.29999999999</v>
      </c>
      <c r="C50" s="124">
        <v>158779</v>
      </c>
      <c r="D50" s="124">
        <v>0</v>
      </c>
      <c r="E50" s="124">
        <v>0</v>
      </c>
      <c r="F50" s="124">
        <v>0</v>
      </c>
      <c r="G50" s="124">
        <v>0</v>
      </c>
      <c r="H50" s="124">
        <v>14399.46</v>
      </c>
      <c r="I50" s="124">
        <v>11189.054</v>
      </c>
      <c r="J50" s="124">
        <v>16865.677</v>
      </c>
      <c r="K50" s="124">
        <v>19237.288</v>
      </c>
      <c r="L50" s="124">
        <v>17375.66</v>
      </c>
      <c r="M50" s="124">
        <v>18107.003000000001</v>
      </c>
      <c r="N50" s="124">
        <v>17003.18</v>
      </c>
      <c r="O50" s="124">
        <v>16138.138999999999</v>
      </c>
      <c r="P50" s="124">
        <v>17911.256000000001</v>
      </c>
      <c r="Q50" s="125">
        <v>16085</v>
      </c>
      <c r="R50" s="125"/>
      <c r="S50" s="165">
        <v>0</v>
      </c>
      <c r="T50" s="165"/>
      <c r="U50" s="178">
        <v>3540</v>
      </c>
    </row>
    <row r="51" spans="1:21" x14ac:dyDescent="0.3">
      <c r="A51" s="123" t="s">
        <v>58</v>
      </c>
      <c r="B51" s="124">
        <v>68978</v>
      </c>
      <c r="C51" s="124">
        <v>70807</v>
      </c>
      <c r="D51" s="124">
        <v>220705.36</v>
      </c>
      <c r="E51" s="124">
        <v>75124.600000000006</v>
      </c>
      <c r="F51" s="124">
        <v>134122</v>
      </c>
      <c r="G51" s="124">
        <v>80500</v>
      </c>
      <c r="H51" s="124">
        <v>57857.902000000002</v>
      </c>
      <c r="I51" s="124">
        <v>49040.764999999999</v>
      </c>
      <c r="J51" s="124">
        <v>23043.042000000001</v>
      </c>
      <c r="K51" s="124">
        <v>16058.359</v>
      </c>
      <c r="L51" s="124">
        <v>18787.384999999998</v>
      </c>
      <c r="M51" s="124">
        <v>49209.462</v>
      </c>
      <c r="N51" s="124">
        <v>83664.820999999996</v>
      </c>
      <c r="O51" s="124">
        <v>60741.197999999997</v>
      </c>
      <c r="P51" s="124">
        <v>104431.29671593619</v>
      </c>
      <c r="Q51" s="125">
        <v>133132</v>
      </c>
      <c r="R51" s="125">
        <v>148177</v>
      </c>
      <c r="S51" s="162">
        <v>121566</v>
      </c>
      <c r="T51" s="162"/>
      <c r="U51" s="178">
        <v>184859</v>
      </c>
    </row>
    <row r="52" spans="1:21" x14ac:dyDescent="0.3">
      <c r="A52" s="123" t="s">
        <v>12</v>
      </c>
      <c r="B52" s="124">
        <v>0</v>
      </c>
      <c r="C52" s="124">
        <v>23822</v>
      </c>
      <c r="D52" s="124">
        <v>163134.48000000001</v>
      </c>
      <c r="E52" s="124">
        <v>320539.98700000002</v>
      </c>
      <c r="F52" s="124">
        <v>346470</v>
      </c>
      <c r="G52" s="124">
        <v>432667</v>
      </c>
      <c r="H52" s="124">
        <v>867392</v>
      </c>
      <c r="I52" s="124">
        <v>545622</v>
      </c>
      <c r="J52" s="124">
        <v>1010928</v>
      </c>
      <c r="K52" s="124">
        <v>587994</v>
      </c>
      <c r="L52" s="124">
        <v>567280.99399999995</v>
      </c>
      <c r="M52" s="124">
        <v>1017701.777</v>
      </c>
      <c r="N52" s="124">
        <v>3011137.4070000001</v>
      </c>
      <c r="O52" s="124">
        <v>2859414.9079999998</v>
      </c>
      <c r="P52" s="124">
        <v>2219612.94</v>
      </c>
      <c r="Q52" s="125">
        <v>2029032</v>
      </c>
      <c r="R52" s="125">
        <v>3661267</v>
      </c>
      <c r="S52" s="162">
        <v>2674081</v>
      </c>
      <c r="T52" s="162"/>
      <c r="U52" s="177">
        <v>4288021</v>
      </c>
    </row>
    <row r="53" spans="1:21" x14ac:dyDescent="0.3">
      <c r="A53" s="123" t="s">
        <v>2</v>
      </c>
      <c r="B53" s="124"/>
      <c r="C53" s="124"/>
      <c r="D53" s="124">
        <v>233994.81</v>
      </c>
      <c r="E53" s="124">
        <v>6990.9359999999997</v>
      </c>
      <c r="F53" s="124">
        <v>37379</v>
      </c>
      <c r="G53" s="124">
        <v>31156</v>
      </c>
      <c r="H53" s="124">
        <v>10863.061</v>
      </c>
      <c r="I53" s="124">
        <v>12923.103999999999</v>
      </c>
      <c r="J53" s="124">
        <v>19390.588</v>
      </c>
      <c r="K53" s="124">
        <v>28649.909</v>
      </c>
      <c r="L53" s="124">
        <v>28504.384999999998</v>
      </c>
      <c r="M53" s="124">
        <v>27306.823</v>
      </c>
      <c r="N53" s="124">
        <v>36395.506999999998</v>
      </c>
      <c r="O53" s="124">
        <v>39528.330999999998</v>
      </c>
      <c r="P53" s="124">
        <v>59964.44435788547</v>
      </c>
      <c r="Q53" s="125"/>
      <c r="R53" s="125">
        <v>48095</v>
      </c>
      <c r="S53" s="162">
        <v>36678</v>
      </c>
      <c r="T53" s="162"/>
      <c r="U53" s="162">
        <v>42931</v>
      </c>
    </row>
    <row r="54" spans="1:21" x14ac:dyDescent="0.3">
      <c r="A54" s="123" t="s">
        <v>37</v>
      </c>
      <c r="B54" s="124"/>
      <c r="C54" s="124"/>
      <c r="D54" s="124"/>
      <c r="E54" s="124"/>
      <c r="F54" s="124"/>
      <c r="G54" s="124"/>
      <c r="H54" s="124"/>
      <c r="I54" s="124"/>
      <c r="J54" s="124"/>
      <c r="K54" s="124"/>
      <c r="L54" s="124"/>
      <c r="M54" s="124"/>
      <c r="N54" s="124">
        <v>1433.0440000000001</v>
      </c>
      <c r="O54" s="124">
        <v>1709.0319999999999</v>
      </c>
      <c r="P54" s="124">
        <v>6618.384</v>
      </c>
      <c r="Q54" s="125">
        <v>8807</v>
      </c>
      <c r="R54" s="125">
        <v>3491</v>
      </c>
      <c r="S54" s="165">
        <v>3071</v>
      </c>
      <c r="T54" s="165"/>
      <c r="U54" s="162">
        <v>263695</v>
      </c>
    </row>
    <row r="55" spans="1:21" x14ac:dyDescent="0.3">
      <c r="A55" s="123" t="s">
        <v>95</v>
      </c>
      <c r="B55" s="124"/>
      <c r="C55" s="124"/>
      <c r="D55" s="124"/>
      <c r="E55" s="124"/>
      <c r="F55" s="124"/>
      <c r="G55" s="124"/>
      <c r="H55" s="124"/>
      <c r="I55" s="124"/>
      <c r="J55" s="124"/>
      <c r="K55" s="124"/>
      <c r="L55" s="124"/>
      <c r="M55" s="124"/>
      <c r="N55" s="124"/>
      <c r="O55" s="124"/>
      <c r="P55" s="124"/>
      <c r="Q55" s="125"/>
      <c r="R55" s="125"/>
      <c r="S55" s="165"/>
      <c r="T55" s="165"/>
      <c r="U55" s="125">
        <v>12095395</v>
      </c>
    </row>
    <row r="56" spans="1:21" x14ac:dyDescent="0.3">
      <c r="A56" s="123" t="s">
        <v>1</v>
      </c>
      <c r="B56" s="168">
        <v>101064948.27999999</v>
      </c>
      <c r="C56" s="168">
        <v>76857334</v>
      </c>
      <c r="D56" s="168">
        <v>77936775.386999995</v>
      </c>
      <c r="E56" s="168">
        <v>80885507.387000024</v>
      </c>
      <c r="F56" s="168">
        <v>81772128.794</v>
      </c>
      <c r="G56" s="168">
        <v>83918558</v>
      </c>
      <c r="H56" s="168">
        <v>87425313.256999999</v>
      </c>
      <c r="I56" s="168">
        <v>88293846.042999998</v>
      </c>
      <c r="J56" s="168">
        <v>89207239.277999997</v>
      </c>
      <c r="K56" s="168">
        <v>88875540.685000002</v>
      </c>
      <c r="L56" s="168">
        <v>88544302.616000026</v>
      </c>
      <c r="M56" s="168">
        <v>91106256.892999992</v>
      </c>
      <c r="N56" s="168">
        <v>90643770.502000019</v>
      </c>
      <c r="O56" s="168">
        <v>91316668.83100003</v>
      </c>
      <c r="P56" s="168">
        <v>91782808.219999999</v>
      </c>
      <c r="Q56" s="169">
        <v>88320101</v>
      </c>
      <c r="R56" s="169">
        <v>87374078</v>
      </c>
      <c r="S56" s="170">
        <v>94035658</v>
      </c>
      <c r="T56" s="170"/>
      <c r="U56" s="169">
        <f t="shared" ref="U56" si="3">SUM(U41:U55)</f>
        <v>93548683</v>
      </c>
    </row>
    <row r="57" spans="1:21" x14ac:dyDescent="0.3">
      <c r="U57" t="s">
        <v>113</v>
      </c>
    </row>
    <row r="58" spans="1:21" x14ac:dyDescent="0.3">
      <c r="A58" t="str">
        <f>'Fossil Fuel Emissions'!A1</f>
        <v>Fossil Fuel Emissions from Electricity Production</v>
      </c>
    </row>
    <row r="59" spans="1:21" x14ac:dyDescent="0.3">
      <c r="A59" t="str">
        <f>'Fossil Fuel Emissions'!A2</f>
        <v>Short Tons</v>
      </c>
    </row>
    <row r="60" spans="1:21" ht="18" customHeight="1" x14ac:dyDescent="0.3">
      <c r="A60" s="128" t="s">
        <v>83</v>
      </c>
      <c r="B60" s="128">
        <v>2005</v>
      </c>
      <c r="C60" s="128">
        <f>'Fossil Fuel Emissions'!F4</f>
        <v>2006</v>
      </c>
      <c r="D60" s="128">
        <f>'Fossil Fuel Emissions'!G4</f>
        <v>2007</v>
      </c>
      <c r="E60" s="128">
        <f>'Fossil Fuel Emissions'!H4</f>
        <v>2008</v>
      </c>
      <c r="F60" s="128">
        <f>'Fossil Fuel Emissions'!I4</f>
        <v>2009</v>
      </c>
      <c r="G60" s="128">
        <f>'Fossil Fuel Emissions'!J4</f>
        <v>2010</v>
      </c>
      <c r="H60" s="128">
        <f>'Fossil Fuel Emissions'!K4</f>
        <v>2011</v>
      </c>
      <c r="I60" s="128">
        <f>'Fossil Fuel Emissions'!L4</f>
        <v>2012</v>
      </c>
      <c r="J60" s="128">
        <f>'Fossil Fuel Emissions'!M4</f>
        <v>2013</v>
      </c>
      <c r="K60" s="128">
        <f>'Fossil Fuel Emissions'!N4</f>
        <v>2014</v>
      </c>
      <c r="L60" s="128">
        <f>'Fossil Fuel Emissions'!O4</f>
        <v>2015</v>
      </c>
      <c r="M60" s="128">
        <f>'Fossil Fuel Emissions'!P4</f>
        <v>2016</v>
      </c>
      <c r="N60" s="128">
        <f>'Fossil Fuel Emissions'!Q4</f>
        <v>2017</v>
      </c>
      <c r="O60" s="128">
        <f>'Fossil Fuel Emissions'!R4</f>
        <v>2018</v>
      </c>
    </row>
    <row r="61" spans="1:21" x14ac:dyDescent="0.3">
      <c r="A61" s="123" t="str">
        <f>'Fossil Fuel Emissions'!A5</f>
        <v xml:space="preserve">Coal </v>
      </c>
      <c r="B61" s="129">
        <f>'Fossil Fuel Emissions'!E5</f>
        <v>16801894</v>
      </c>
      <c r="C61" s="129">
        <f>'Fossil Fuel Emissions'!F5</f>
        <v>16192193</v>
      </c>
      <c r="D61" s="129">
        <f>'Fossil Fuel Emissions'!G5</f>
        <v>16807612</v>
      </c>
      <c r="E61" s="129">
        <f>'Fossil Fuel Emissions'!H5</f>
        <v>16623196</v>
      </c>
      <c r="F61" s="129">
        <f>'Fossil Fuel Emissions'!I5</f>
        <v>16184895</v>
      </c>
      <c r="G61" s="129">
        <f>'Fossil Fuel Emissions'!J5</f>
        <v>17446654.929000001</v>
      </c>
      <c r="H61" s="129">
        <f>'Fossil Fuel Emissions'!K5</f>
        <v>14131167.890000001</v>
      </c>
      <c r="I61" s="129">
        <f>'Fossil Fuel Emissions'!L5</f>
        <v>13315348.472999999</v>
      </c>
      <c r="J61" s="129">
        <f>'Fossil Fuel Emissions'!M5</f>
        <v>14707901.372</v>
      </c>
      <c r="K61" s="129">
        <f>'Fossil Fuel Emissions'!N5</f>
        <v>15388816.629212292</v>
      </c>
      <c r="L61" s="129">
        <f>'Fossil Fuel Emissions'!O5</f>
        <v>15468167.475</v>
      </c>
      <c r="M61" s="129">
        <f>'Fossil Fuel Emissions'!P5</f>
        <v>13786065</v>
      </c>
      <c r="N61" s="129">
        <f>'Fossil Fuel Emissions'!Q5</f>
        <v>13660482.210999999</v>
      </c>
      <c r="O61" s="129">
        <f>'Fossil Fuel Emissions'!R5</f>
        <v>12898170.500000002</v>
      </c>
    </row>
    <row r="62" spans="1:21" x14ac:dyDescent="0.3">
      <c r="A62" s="123" t="str">
        <f>'Fossil Fuel Emissions'!A6</f>
        <v>Natural Gas</v>
      </c>
      <c r="B62" s="129">
        <f>'Fossil Fuel Emissions'!E6</f>
        <v>3983081</v>
      </c>
      <c r="C62" s="129">
        <f>'Fossil Fuel Emissions'!F6</f>
        <v>3690128</v>
      </c>
      <c r="D62" s="129">
        <f>'Fossil Fuel Emissions'!G6</f>
        <v>4231567</v>
      </c>
      <c r="E62" s="129">
        <f>'Fossil Fuel Emissions'!H6</f>
        <v>3999440</v>
      </c>
      <c r="F62" s="129">
        <f>'Fossil Fuel Emissions'!I6</f>
        <v>5294879</v>
      </c>
      <c r="G62" s="129">
        <f>'Fossil Fuel Emissions'!J6</f>
        <v>5332433.108</v>
      </c>
      <c r="H62" s="129">
        <f>'Fossil Fuel Emissions'!K6</f>
        <v>3081956.3689999999</v>
      </c>
      <c r="I62" s="129">
        <f>'Fossil Fuel Emissions'!L6</f>
        <v>3246820.952</v>
      </c>
      <c r="J62" s="129">
        <f>'Fossil Fuel Emissions'!M6</f>
        <v>5306865.057</v>
      </c>
      <c r="K62" s="129">
        <f>'Fossil Fuel Emissions'!N6</f>
        <v>4585795.4732845128</v>
      </c>
      <c r="L62" s="129">
        <f>'Fossil Fuel Emissions'!O6</f>
        <v>5416549.625</v>
      </c>
      <c r="M62" s="129">
        <f>'Fossil Fuel Emissions'!P6</f>
        <v>4713692</v>
      </c>
      <c r="N62" s="129">
        <f>'Fossil Fuel Emissions'!Q6</f>
        <v>4567357.8540000003</v>
      </c>
      <c r="O62" s="129">
        <f>'Fossil Fuel Emissions'!R6</f>
        <v>4935060.9000000004</v>
      </c>
    </row>
    <row r="63" spans="1:21" x14ac:dyDescent="0.3">
      <c r="A63" s="123" t="str">
        <f>'Fossil Fuel Emissions'!A7</f>
        <v xml:space="preserve">Waste </v>
      </c>
      <c r="B63" s="129">
        <f>'Fossil Fuel Emissions'!E7</f>
        <v>235470</v>
      </c>
      <c r="C63" s="129">
        <f>'Fossil Fuel Emissions'!F7</f>
        <v>132414</v>
      </c>
      <c r="D63" s="129">
        <f>'Fossil Fuel Emissions'!G7</f>
        <v>133872</v>
      </c>
      <c r="E63" s="129">
        <f>'Fossil Fuel Emissions'!H7</f>
        <v>122435</v>
      </c>
      <c r="F63" s="129">
        <f>'Fossil Fuel Emissions'!I7</f>
        <v>128390</v>
      </c>
      <c r="G63" s="129">
        <f>'Fossil Fuel Emissions'!J7</f>
        <v>139575.291</v>
      </c>
      <c r="H63" s="129">
        <f>'Fossil Fuel Emissions'!K7</f>
        <v>146862.842</v>
      </c>
      <c r="I63" s="129">
        <f>'Fossil Fuel Emissions'!L7</f>
        <v>101207.819</v>
      </c>
      <c r="J63" s="129">
        <f>'Fossil Fuel Emissions'!M7</f>
        <v>80093.183999999994</v>
      </c>
      <c r="K63" s="129">
        <f>'Fossil Fuel Emissions'!N7</f>
        <v>104993.20988954855</v>
      </c>
      <c r="L63" s="129">
        <f>'Fossil Fuel Emissions'!O7</f>
        <v>109880.10799999999</v>
      </c>
      <c r="M63" s="129">
        <f>'Fossil Fuel Emissions'!P7</f>
        <v>109384</v>
      </c>
      <c r="N63" s="129">
        <f>'Fossil Fuel Emissions'!Q7</f>
        <v>108872.723</v>
      </c>
      <c r="O63" s="129">
        <f>'Fossil Fuel Emissions'!R7</f>
        <v>106404</v>
      </c>
    </row>
    <row r="64" spans="1:21" x14ac:dyDescent="0.3">
      <c r="A64" s="123" t="str">
        <f>'Fossil Fuel Emissions'!A8</f>
        <v>Petroleum</v>
      </c>
      <c r="B64" s="129">
        <f>'Fossil Fuel Emissions'!E8</f>
        <v>40411</v>
      </c>
      <c r="C64" s="129">
        <f>'Fossil Fuel Emissions'!F8</f>
        <v>93863</v>
      </c>
      <c r="D64" s="129">
        <f>'Fossil Fuel Emissions'!G8</f>
        <v>105428</v>
      </c>
      <c r="E64" s="129">
        <f>'Fossil Fuel Emissions'!H8</f>
        <v>111529</v>
      </c>
      <c r="F64" s="129">
        <f>'Fossil Fuel Emissions'!I8</f>
        <v>133445</v>
      </c>
      <c r="G64" s="129">
        <f>'Fossil Fuel Emissions'!J8</f>
        <v>120418.629</v>
      </c>
      <c r="H64" s="129">
        <f>'Fossil Fuel Emissions'!K8</f>
        <v>76738.457999999999</v>
      </c>
      <c r="I64" s="129">
        <f>'Fossil Fuel Emissions'!L8</f>
        <v>75655.854999999996</v>
      </c>
      <c r="J64" s="129">
        <f>'Fossil Fuel Emissions'!M8</f>
        <v>74618.245999999999</v>
      </c>
      <c r="K64" s="129">
        <f>'Fossil Fuel Emissions'!N8</f>
        <v>66774.786290258839</v>
      </c>
      <c r="L64" s="129">
        <f>'Fossil Fuel Emissions'!O8</f>
        <v>79656.335999999996</v>
      </c>
      <c r="M64" s="129">
        <f>'Fossil Fuel Emissions'!P8</f>
        <v>66325</v>
      </c>
      <c r="N64" s="129">
        <f>'Fossil Fuel Emissions'!Q8</f>
        <v>79179</v>
      </c>
      <c r="O64" s="129">
        <f>'Fossil Fuel Emissions'!R8</f>
        <v>19079</v>
      </c>
    </row>
    <row r="65" spans="1:21" x14ac:dyDescent="0.3">
      <c r="A65" s="123" t="str">
        <f>'Fossil Fuel Emissions'!A9</f>
        <v xml:space="preserve">Landfill Gases </v>
      </c>
      <c r="B65" s="129">
        <f>'Fossil Fuel Emissions'!E9</f>
        <v>0</v>
      </c>
      <c r="C65" s="129">
        <f>'Fossil Fuel Emissions'!F9</f>
        <v>33923</v>
      </c>
      <c r="D65" s="129">
        <f>'Fossil Fuel Emissions'!G9</f>
        <v>28215</v>
      </c>
      <c r="E65" s="129">
        <f>'Fossil Fuel Emissions'!H9</f>
        <v>14342</v>
      </c>
      <c r="F65" s="129">
        <f>'Fossil Fuel Emissions'!I9</f>
        <v>10016</v>
      </c>
      <c r="G65" s="129">
        <f>'Fossil Fuel Emissions'!J9</f>
        <v>10693.619000000001</v>
      </c>
      <c r="H65" s="129">
        <f>'Fossil Fuel Emissions'!K9</f>
        <v>33894.17</v>
      </c>
      <c r="I65" s="129">
        <f>'Fossil Fuel Emissions'!L9</f>
        <v>57696.461000000003</v>
      </c>
      <c r="J65" s="129">
        <f>'Fossil Fuel Emissions'!M9</f>
        <v>43376.118000000002</v>
      </c>
      <c r="K65" s="129">
        <f>'Fossil Fuel Emissions'!N9</f>
        <v>75497.692437414866</v>
      </c>
      <c r="L65" s="129">
        <f>'Fossil Fuel Emissions'!O9</f>
        <v>73299.294999999998</v>
      </c>
      <c r="M65" s="129">
        <f>'Fossil Fuel Emissions'!P9</f>
        <v>67161</v>
      </c>
      <c r="N65" s="129">
        <f>'Fossil Fuel Emissions'!Q9</f>
        <v>74856.077999999994</v>
      </c>
      <c r="O65" s="129">
        <f>'Fossil Fuel Emissions'!R9</f>
        <v>100318</v>
      </c>
    </row>
    <row r="66" spans="1:21" x14ac:dyDescent="0.3">
      <c r="A66" s="123" t="str">
        <f>'Fossil Fuel Emissions'!A10</f>
        <v>Other</v>
      </c>
      <c r="B66" s="129">
        <f>'Fossil Fuel Emissions'!E10</f>
        <v>0</v>
      </c>
      <c r="C66" s="129">
        <f>'Fossil Fuel Emissions'!F10</f>
        <v>3631</v>
      </c>
      <c r="D66" s="129">
        <f>'Fossil Fuel Emissions'!G10</f>
        <v>4959</v>
      </c>
      <c r="E66" s="129">
        <f>'Fossil Fuel Emissions'!H10</f>
        <v>0</v>
      </c>
      <c r="F66" s="129">
        <f>'Fossil Fuel Emissions'!I10</f>
        <v>0</v>
      </c>
      <c r="G66" s="129">
        <f>'Fossil Fuel Emissions'!J10</f>
        <v>0</v>
      </c>
      <c r="H66" s="129">
        <f>'Fossil Fuel Emissions'!K10</f>
        <v>0</v>
      </c>
      <c r="I66" s="129">
        <f>'Fossil Fuel Emissions'!L10</f>
        <v>0</v>
      </c>
      <c r="J66" s="129">
        <f>'Fossil Fuel Emissions'!M10</f>
        <v>0</v>
      </c>
      <c r="K66" s="129">
        <f>'Fossil Fuel Emissions'!N10</f>
        <v>0</v>
      </c>
      <c r="L66" s="129">
        <f>'Fossil Fuel Emissions'!O10</f>
        <v>0</v>
      </c>
      <c r="M66" s="129">
        <f>'Fossil Fuel Emissions'!P10</f>
        <v>102173</v>
      </c>
      <c r="N66" s="129">
        <f>'Fossil Fuel Emissions'!Q10</f>
        <v>109765</v>
      </c>
      <c r="O66" s="129">
        <f>'Fossil Fuel Emissions'!R10</f>
        <v>91417.599999999991</v>
      </c>
    </row>
    <row r="67" spans="1:21" x14ac:dyDescent="0.3">
      <c r="A67" s="123" t="str">
        <f>'Fossil Fuel Emissions'!A11</f>
        <v>Total (short tons)</v>
      </c>
      <c r="B67" s="130">
        <f>'Fossil Fuel Emissions'!E11</f>
        <v>21060856</v>
      </c>
      <c r="C67" s="130">
        <f>'Fossil Fuel Emissions'!F11</f>
        <v>20146152</v>
      </c>
      <c r="D67" s="130">
        <f>'Fossil Fuel Emissions'!G11</f>
        <v>21311653</v>
      </c>
      <c r="E67" s="130">
        <f>'Fossil Fuel Emissions'!H11</f>
        <v>20870942</v>
      </c>
      <c r="F67" s="130">
        <f>'Fossil Fuel Emissions'!I11</f>
        <v>21751625</v>
      </c>
      <c r="G67" s="130">
        <f>'Fossil Fuel Emissions'!J11</f>
        <v>23049775.576000001</v>
      </c>
      <c r="H67" s="130">
        <f>'Fossil Fuel Emissions'!K11</f>
        <v>17470619.729000002</v>
      </c>
      <c r="I67" s="130">
        <f>'Fossil Fuel Emissions'!L11</f>
        <v>16796729.559999999</v>
      </c>
      <c r="J67" s="130">
        <f>'Fossil Fuel Emissions'!M11</f>
        <v>20212853.976999998</v>
      </c>
      <c r="K67" s="130">
        <f>'Fossil Fuel Emissions'!N11</f>
        <v>20221877.791114025</v>
      </c>
      <c r="L67" s="130">
        <f>'Fossil Fuel Emissions'!O11</f>
        <v>21147552.839000002</v>
      </c>
      <c r="M67" s="130">
        <f>'Fossil Fuel Emissions'!P11</f>
        <v>18844800</v>
      </c>
      <c r="N67" s="130">
        <f>'Fossil Fuel Emissions'!Q11</f>
        <v>18600512.866</v>
      </c>
      <c r="O67" s="130">
        <f>'Fossil Fuel Emissions'!R11</f>
        <v>18150450.000000004</v>
      </c>
    </row>
    <row r="68" spans="1:21" x14ac:dyDescent="0.3">
      <c r="A68" t="str">
        <f>'Fossil Fuel Emissions'!A31</f>
        <v>Metric Tons</v>
      </c>
    </row>
    <row r="69" spans="1:21" ht="16.2" customHeight="1" x14ac:dyDescent="0.3">
      <c r="A69" s="128" t="str">
        <f>A60</f>
        <v>Fuel</v>
      </c>
      <c r="B69" s="128">
        <v>2005</v>
      </c>
      <c r="C69" s="128">
        <f t="shared" ref="C69:M69" si="4">C60</f>
        <v>2006</v>
      </c>
      <c r="D69" s="128">
        <f t="shared" si="4"/>
        <v>2007</v>
      </c>
      <c r="E69" s="128">
        <f t="shared" si="4"/>
        <v>2008</v>
      </c>
      <c r="F69" s="128">
        <f t="shared" si="4"/>
        <v>2009</v>
      </c>
      <c r="G69" s="128">
        <f t="shared" si="4"/>
        <v>2010</v>
      </c>
      <c r="H69" s="128">
        <f t="shared" si="4"/>
        <v>2011</v>
      </c>
      <c r="I69" s="128">
        <f t="shared" si="4"/>
        <v>2012</v>
      </c>
      <c r="J69" s="128">
        <f t="shared" si="4"/>
        <v>2013</v>
      </c>
      <c r="K69" s="128">
        <f t="shared" si="4"/>
        <v>2014</v>
      </c>
      <c r="L69" s="128">
        <f t="shared" si="4"/>
        <v>2015</v>
      </c>
      <c r="M69" s="128">
        <f t="shared" si="4"/>
        <v>2016</v>
      </c>
      <c r="N69" s="128">
        <f t="shared" ref="N69:O69" si="5">N60</f>
        <v>2017</v>
      </c>
      <c r="O69" s="128">
        <f t="shared" si="5"/>
        <v>2018</v>
      </c>
    </row>
    <row r="70" spans="1:21" x14ac:dyDescent="0.3">
      <c r="A70" s="123" t="str">
        <f t="shared" ref="A70:A76" si="6">A61</f>
        <v xml:space="preserve">Coal </v>
      </c>
      <c r="B70" s="129">
        <f>'Fossil Fuel Emissions'!E34</f>
        <v>15242409.406496</v>
      </c>
      <c r="C70" s="129">
        <f>'Fossil Fuel Emissions'!F34</f>
        <v>14689298.414511999</v>
      </c>
      <c r="D70" s="129">
        <f>'Fossil Fuel Emissions'!G34</f>
        <v>15247596.684607999</v>
      </c>
      <c r="E70" s="129">
        <f>'Fossil Fuel Emissions'!H34</f>
        <v>15080297.440064</v>
      </c>
      <c r="F70" s="129">
        <f>'Fossil Fuel Emissions'!I34</f>
        <v>14682677.78568</v>
      </c>
      <c r="G70" s="129">
        <f>'Fossil Fuel Emissions'!J34</f>
        <v>4666</v>
      </c>
      <c r="H70" s="129">
        <f>'Fossil Fuel Emissions'!K34</f>
        <v>12819569.41112176</v>
      </c>
      <c r="I70" s="129">
        <f>'Fossil Fuel Emissions'!L34</f>
        <v>12079471.089130031</v>
      </c>
      <c r="J70" s="129">
        <f>'Fossil Fuel Emissions'!M34</f>
        <v>13342772.798256448</v>
      </c>
      <c r="K70" s="129">
        <f>'Fossil Fuel Emissions'!N34</f>
        <v>13960488.224955324</v>
      </c>
      <c r="L70" s="129">
        <f>'Fossil Fuel Emissions'!O34</f>
        <v>14032474.042640399</v>
      </c>
      <c r="M70" s="129">
        <f>'Fossil Fuel Emissions'!P34</f>
        <v>12506497.59096</v>
      </c>
      <c r="N70" s="129">
        <f>'Fossil Fuel Emissions'!Q34</f>
        <v>12392570.894103823</v>
      </c>
      <c r="O70" s="129">
        <f>'Fossil Fuel Emissions'!R34</f>
        <v>11701013.906872002</v>
      </c>
    </row>
    <row r="71" spans="1:21" x14ac:dyDescent="0.3">
      <c r="A71" s="123" t="str">
        <f t="shared" si="6"/>
        <v>Natural Gas</v>
      </c>
      <c r="B71" s="129">
        <f>'Fossil Fuel Emissions'!E35</f>
        <v>3613387.353904</v>
      </c>
      <c r="C71" s="129">
        <f>'Fossil Fuel Emissions'!F35</f>
        <v>3347625.0795519999</v>
      </c>
      <c r="D71" s="129">
        <f>'Fossil Fuel Emissions'!G35</f>
        <v>3838809.877328</v>
      </c>
      <c r="E71" s="129">
        <f>'Fossil Fuel Emissions'!H35</f>
        <v>3628227.9769600001</v>
      </c>
      <c r="F71" s="129">
        <f>'Fossil Fuel Emissions'!I35</f>
        <v>4803429.5107359998</v>
      </c>
      <c r="G71" s="129">
        <f>'Fossil Fuel Emissions'!J35</f>
        <v>4837497.996647872</v>
      </c>
      <c r="H71" s="129">
        <f>'Fossil Fuel Emissions'!K35</f>
        <v>2795901.5066548958</v>
      </c>
      <c r="I71" s="129">
        <f>'Fossil Fuel Emissions'!L35</f>
        <v>2945464.0185191678</v>
      </c>
      <c r="J71" s="129">
        <f>'Fossil Fuel Emissions'!M35</f>
        <v>4814303.0698694875</v>
      </c>
      <c r="K71" s="129">
        <f>'Fossil Fuel Emissions'!N35</f>
        <v>4160160.2806361374</v>
      </c>
      <c r="L71" s="129">
        <f>'Fossil Fuel Emissions'!O35</f>
        <v>4913807.1550059998</v>
      </c>
      <c r="M71" s="129">
        <f>'Fossil Fuel Emissions'!P35</f>
        <v>4276185.9633280002</v>
      </c>
      <c r="N71" s="129">
        <f>'Fossil Fuel Emissions'!Q35</f>
        <v>4143433.9674231363</v>
      </c>
      <c r="O71" s="129">
        <f>'Fossil Fuel Emissions'!R35</f>
        <v>4477008.2875056006</v>
      </c>
    </row>
    <row r="72" spans="1:21" x14ac:dyDescent="0.3">
      <c r="A72" s="123" t="str">
        <f t="shared" si="6"/>
        <v xml:space="preserve">Waste </v>
      </c>
      <c r="B72" s="129">
        <f>'Fossil Fuel Emissions'!E36</f>
        <v>213614.61648</v>
      </c>
      <c r="C72" s="129">
        <f>'Fossil Fuel Emissions'!F36</f>
        <v>120123.862176</v>
      </c>
      <c r="D72" s="129">
        <f>'Fossil Fuel Emissions'!G36</f>
        <v>121446.536448</v>
      </c>
      <c r="E72" s="129">
        <f>'Fossil Fuel Emissions'!H36</f>
        <v>111071.07304</v>
      </c>
      <c r="F72" s="129">
        <f>'Fossil Fuel Emissions'!I36</f>
        <v>116473.35376</v>
      </c>
      <c r="G72" s="129">
        <f>'Fossil Fuel Emissions'!J36</f>
        <v>126620.470790544</v>
      </c>
      <c r="H72" s="129">
        <f>'Fossil Fuel Emissions'!K36</f>
        <v>133231.62045692801</v>
      </c>
      <c r="I72" s="129">
        <f>'Fossil Fuel Emissions'!L36</f>
        <v>91814.114071696007</v>
      </c>
      <c r="J72" s="129">
        <f>'Fossil Fuel Emissions'!M36</f>
        <v>72659.255033855996</v>
      </c>
      <c r="K72" s="129">
        <f>'Fossil Fuel Emissions'!N36</f>
        <v>95248.16012044021</v>
      </c>
      <c r="L72" s="129">
        <f>'Fossil Fuel Emissions'!O36</f>
        <v>99681.47589587199</v>
      </c>
      <c r="M72" s="129">
        <f>'Fossil Fuel Emissions'!P36</f>
        <v>99231.414655999994</v>
      </c>
      <c r="N72" s="129">
        <f>'Fossil Fuel Emissions'!Q36</f>
        <v>98767.592342032003</v>
      </c>
      <c r="O72" s="129">
        <f>'Fossil Fuel Emissions'!R36</f>
        <v>96528.006336000006</v>
      </c>
    </row>
    <row r="73" spans="1:21" x14ac:dyDescent="0.3">
      <c r="A73" s="123" t="str">
        <f t="shared" si="6"/>
        <v>Petroleum</v>
      </c>
      <c r="B73" s="129">
        <f>'Fossil Fuel Emissions'!E37</f>
        <v>36660.212624</v>
      </c>
      <c r="C73" s="129">
        <f>'Fossil Fuel Emissions'!F37</f>
        <v>85151.011792000005</v>
      </c>
      <c r="D73" s="129">
        <f>'Fossil Fuel Emissions'!G37</f>
        <v>95642.594752000005</v>
      </c>
      <c r="E73" s="129">
        <f>'Fossil Fuel Emissions'!H37</f>
        <v>101177.32433600001</v>
      </c>
      <c r="F73" s="129">
        <f>'Fossil Fuel Emissions'!I37</f>
        <v>121059.16888</v>
      </c>
      <c r="G73" s="129">
        <f>'Fossil Fuel Emissions'!J37</f>
        <v>109241.853530736</v>
      </c>
      <c r="H73" s="129">
        <f>'Fossil Fuel Emissions'!K37</f>
        <v>69615.901282271996</v>
      </c>
      <c r="I73" s="129">
        <f>'Fossil Fuel Emissions'!L37</f>
        <v>68633.781162319996</v>
      </c>
      <c r="J73" s="129">
        <f>'Fossil Fuel Emissions'!M37</f>
        <v>67692.478879264003</v>
      </c>
      <c r="K73" s="129">
        <f>'Fossil Fuel Emissions'!N37</f>
        <v>60577.017725942176</v>
      </c>
      <c r="L73" s="129">
        <f>'Fossil Fuel Emissions'!O37</f>
        <v>72262.953517823989</v>
      </c>
      <c r="M73" s="129">
        <f>'Fossil Fuel Emissions'!P37</f>
        <v>60168.978799999997</v>
      </c>
      <c r="N73" s="129">
        <f>'Fossil Fuel Emissions'!Q37</f>
        <v>71829.921935999999</v>
      </c>
      <c r="O73" s="129">
        <f>'Fossil Fuel Emissions'!R37</f>
        <v>17308.163536</v>
      </c>
    </row>
    <row r="74" spans="1:21" x14ac:dyDescent="0.3">
      <c r="A74" s="123" t="str">
        <f t="shared" si="6"/>
        <v xml:space="preserve">Landfill Gases </v>
      </c>
      <c r="B74" s="129">
        <f>'Fossil Fuel Emissions'!E38</f>
        <v>0</v>
      </c>
      <c r="C74" s="129">
        <f>'Fossil Fuel Emissions'!F38</f>
        <v>30774.402832</v>
      </c>
      <c r="D74" s="129">
        <f>'Fossil Fuel Emissions'!G38</f>
        <v>25596.19656</v>
      </c>
      <c r="E74" s="129">
        <f>'Fossil Fuel Emissions'!H38</f>
        <v>13010.832928</v>
      </c>
      <c r="F74" s="129">
        <f>'Fossil Fuel Emissions'!I38</f>
        <v>9086.3549440000006</v>
      </c>
      <c r="G74" s="129">
        <f>'Fossil Fuel Emissions'!J38</f>
        <v>9701.080058896001</v>
      </c>
      <c r="H74" s="129">
        <f>'Fossil Fuel Emissions'!K38</f>
        <v>30748.248717279999</v>
      </c>
      <c r="I74" s="129">
        <f>'Fossil Fuel Emissions'!L38</f>
        <v>52341.306275824005</v>
      </c>
      <c r="J74" s="129">
        <f>'Fossil Fuel Emissions'!M38</f>
        <v>39350.120231712004</v>
      </c>
      <c r="K74" s="129">
        <f>'Fossil Fuel Emissions'!N38</f>
        <v>68490.298616143773</v>
      </c>
      <c r="L74" s="129">
        <f>'Fossil Fuel Emissions'!O38</f>
        <v>66495.947635279997</v>
      </c>
      <c r="M74" s="129">
        <f>'Fossil Fuel Emissions'!P38</f>
        <v>60927.384623999998</v>
      </c>
      <c r="N74" s="129">
        <f>'Fossil Fuel Emissions'!Q38</f>
        <v>67908.236264351988</v>
      </c>
      <c r="O74" s="129">
        <f>'Fossil Fuel Emissions'!R38</f>
        <v>91006.884512000004</v>
      </c>
    </row>
    <row r="75" spans="1:21" x14ac:dyDescent="0.3">
      <c r="A75" s="123" t="str">
        <f t="shared" si="6"/>
        <v>Other</v>
      </c>
      <c r="B75" s="129">
        <f>'Fossil Fuel Emissions'!E39</f>
        <v>0</v>
      </c>
      <c r="C75" s="129">
        <f>'Fossil Fuel Emissions'!F39</f>
        <v>3293.9851039999999</v>
      </c>
      <c r="D75" s="129">
        <f>'Fossil Fuel Emissions'!G39</f>
        <v>4498.7254560000001</v>
      </c>
      <c r="E75" s="129">
        <f>'Fossil Fuel Emissions'!H39</f>
        <v>0</v>
      </c>
      <c r="F75" s="129">
        <f>'Fossil Fuel Emissions'!I39</f>
        <v>0</v>
      </c>
      <c r="G75" s="129">
        <f>'Fossil Fuel Emissions'!J39</f>
        <v>0</v>
      </c>
      <c r="H75" s="129">
        <f>'Fossil Fuel Emissions'!K39</f>
        <v>0</v>
      </c>
      <c r="I75" s="129">
        <f>'Fossil Fuel Emissions'!L39</f>
        <v>0</v>
      </c>
      <c r="J75" s="129">
        <f>'Fossil Fuel Emissions'!M39</f>
        <v>0</v>
      </c>
      <c r="K75" s="129">
        <f>'Fossil Fuel Emissions'!N39</f>
        <v>0</v>
      </c>
      <c r="L75" s="129">
        <f>'Fossil Fuel Emissions'!O39</f>
        <v>0</v>
      </c>
      <c r="M75" s="129">
        <f>'Fossil Fuel Emissions'!P39</f>
        <v>92689.710831999997</v>
      </c>
      <c r="N75" s="129">
        <f>'Fossil Fuel Emissions'!Q39</f>
        <v>99577.051760000002</v>
      </c>
      <c r="O75" s="129">
        <f>'Fossil Fuel Emissions'!R39</f>
        <v>82932.584038399989</v>
      </c>
    </row>
    <row r="76" spans="1:21" x14ac:dyDescent="0.3">
      <c r="A76" s="123" t="str">
        <f t="shared" si="6"/>
        <v>Total (short tons)</v>
      </c>
      <c r="B76" s="130">
        <f>'Fossil Fuel Emissions'!E40</f>
        <v>19108076.589504</v>
      </c>
      <c r="C76" s="130">
        <f>'Fossil Fuel Emissions'!F40</f>
        <v>18276266.755968001</v>
      </c>
      <c r="D76" s="130">
        <f>'Fossil Fuel Emissions'!G40</f>
        <v>19333590.615152001</v>
      </c>
      <c r="E76" s="130">
        <f>'Fossil Fuel Emissions'!H40</f>
        <v>18933784.647328001</v>
      </c>
      <c r="F76" s="130">
        <f>'Fossil Fuel Emissions'!I40</f>
        <v>19732726.173999999</v>
      </c>
      <c r="G76" s="130">
        <f>'Fossil Fuel Emissions'!J40</f>
        <v>20910387.606137984</v>
      </c>
      <c r="H76" s="130">
        <f>'Fossil Fuel Emissions'!K40</f>
        <v>15849066.688233137</v>
      </c>
      <c r="I76" s="130">
        <f>'Fossil Fuel Emissions'!L40</f>
        <v>15237724.309159039</v>
      </c>
      <c r="J76" s="130">
        <f>'Fossil Fuel Emissions'!M40</f>
        <v>18336777.722270764</v>
      </c>
      <c r="K76" s="130">
        <f>'Fossil Fuel Emissions'!N40</f>
        <v>18344963.982053984</v>
      </c>
      <c r="L76" s="130">
        <f>'Fossil Fuel Emissions'!O40</f>
        <v>19184721.574695379</v>
      </c>
      <c r="M76" s="130">
        <f>'Fossil Fuel Emissions'!P40</f>
        <v>17095701.043200001</v>
      </c>
      <c r="N76" s="130">
        <f>'Fossil Fuel Emissions'!Q40</f>
        <v>16874087.663829345</v>
      </c>
      <c r="O76" s="130">
        <f>'Fossil Fuel Emissions'!R40</f>
        <v>16465797.832800003</v>
      </c>
    </row>
    <row r="79" spans="1:21" x14ac:dyDescent="0.3">
      <c r="A79" s="122" t="s">
        <v>0</v>
      </c>
      <c r="B79" s="171">
        <v>2000</v>
      </c>
      <c r="C79" s="171" t="s">
        <v>14</v>
      </c>
      <c r="D79" s="171" t="s">
        <v>15</v>
      </c>
      <c r="E79" s="171" t="s">
        <v>16</v>
      </c>
      <c r="F79" s="171" t="s">
        <v>17</v>
      </c>
      <c r="G79" s="171" t="s">
        <v>18</v>
      </c>
      <c r="H79" s="171" t="s">
        <v>19</v>
      </c>
      <c r="I79" s="171" t="s">
        <v>20</v>
      </c>
      <c r="J79" s="171" t="s">
        <v>21</v>
      </c>
      <c r="K79" s="171" t="s">
        <v>22</v>
      </c>
      <c r="L79" s="171" t="s">
        <v>27</v>
      </c>
      <c r="M79" s="171" t="s">
        <v>28</v>
      </c>
      <c r="N79" s="171" t="s">
        <v>36</v>
      </c>
      <c r="O79" s="171" t="s">
        <v>53</v>
      </c>
      <c r="P79" s="171" t="s">
        <v>55</v>
      </c>
      <c r="Q79" s="171" t="s">
        <v>67</v>
      </c>
      <c r="R79" s="171" t="s">
        <v>81</v>
      </c>
      <c r="S79" s="171">
        <v>2017</v>
      </c>
      <c r="T79" s="171"/>
      <c r="U79" s="171">
        <v>2018</v>
      </c>
    </row>
    <row r="80" spans="1:21" x14ac:dyDescent="0.3">
      <c r="A80" t="str">
        <f>A42</f>
        <v>Hydropower</v>
      </c>
      <c r="B80" s="176">
        <f>B42</f>
        <v>67889833.989999995</v>
      </c>
      <c r="C80" s="176">
        <f t="shared" ref="C80:S80" si="7">C42</f>
        <v>45853455</v>
      </c>
      <c r="D80" s="176">
        <f t="shared" si="7"/>
        <v>56339641.008000001</v>
      </c>
      <c r="E80" s="176">
        <f t="shared" si="7"/>
        <v>53850477.776000001</v>
      </c>
      <c r="F80" s="176">
        <f t="shared" si="7"/>
        <v>54132176</v>
      </c>
      <c r="G80" s="176">
        <f t="shared" si="7"/>
        <v>55342273</v>
      </c>
      <c r="H80" s="176">
        <f t="shared" si="7"/>
        <v>59609529</v>
      </c>
      <c r="I80" s="176">
        <f t="shared" si="7"/>
        <v>59203647</v>
      </c>
      <c r="J80" s="176">
        <f t="shared" si="7"/>
        <v>58235550</v>
      </c>
      <c r="K80" s="176">
        <f t="shared" si="7"/>
        <v>57214771</v>
      </c>
      <c r="L80" s="176">
        <f t="shared" si="7"/>
        <v>53412120.715000004</v>
      </c>
      <c r="M80" s="176">
        <f t="shared" si="7"/>
        <v>66847396.575000003</v>
      </c>
      <c r="N80" s="176">
        <f t="shared" si="7"/>
        <v>62984536.362000003</v>
      </c>
      <c r="O80" s="176">
        <f t="shared" si="7"/>
        <v>58074493.126000002</v>
      </c>
      <c r="P80" s="176">
        <f t="shared" si="7"/>
        <v>59723804.568102188</v>
      </c>
      <c r="Q80" s="176">
        <f t="shared" si="7"/>
        <v>55306859</v>
      </c>
      <c r="R80" s="176">
        <f t="shared" si="7"/>
        <v>55948538</v>
      </c>
      <c r="S80" s="176">
        <f t="shared" si="7"/>
        <v>63644891</v>
      </c>
      <c r="T80" s="176"/>
      <c r="U80" s="176">
        <f t="shared" ref="U80" si="8">U42</f>
        <v>55340207</v>
      </c>
    </row>
    <row r="81" spans="1:21" x14ac:dyDescent="0.3">
      <c r="A81" t="str">
        <f t="shared" ref="A81:B81" si="9">A43</f>
        <v xml:space="preserve">Coal </v>
      </c>
      <c r="B81" s="176">
        <f t="shared" si="9"/>
        <v>16243438.27</v>
      </c>
      <c r="C81" s="176">
        <f t="shared" ref="C81:S81" si="10">C43</f>
        <v>13247976</v>
      </c>
      <c r="D81" s="176">
        <f t="shared" si="10"/>
        <v>10076411.603</v>
      </c>
      <c r="E81" s="176">
        <f t="shared" si="10"/>
        <v>14336264.477</v>
      </c>
      <c r="F81" s="176">
        <f t="shared" si="10"/>
        <v>14459001</v>
      </c>
      <c r="G81" s="176">
        <f t="shared" si="10"/>
        <v>14860017</v>
      </c>
      <c r="H81" s="176">
        <f t="shared" si="10"/>
        <v>14245188</v>
      </c>
      <c r="I81" s="176">
        <f t="shared" si="10"/>
        <v>14866637</v>
      </c>
      <c r="J81" s="176">
        <f t="shared" si="10"/>
        <v>15034912</v>
      </c>
      <c r="K81" s="176">
        <f t="shared" si="10"/>
        <v>14672973</v>
      </c>
      <c r="L81" s="176">
        <f t="shared" si="10"/>
        <v>15955167.881999999</v>
      </c>
      <c r="M81" s="176">
        <f t="shared" si="10"/>
        <v>12900636.259</v>
      </c>
      <c r="N81" s="176">
        <f t="shared" si="10"/>
        <v>12149258.443</v>
      </c>
      <c r="O81" s="176">
        <f t="shared" si="10"/>
        <v>13519851.679</v>
      </c>
      <c r="P81" s="176">
        <f t="shared" si="10"/>
        <v>14026539.562654842</v>
      </c>
      <c r="Q81" s="176">
        <f t="shared" si="10"/>
        <v>14388993</v>
      </c>
      <c r="R81" s="176">
        <f t="shared" si="10"/>
        <v>12338072</v>
      </c>
      <c r="S81" s="176">
        <f t="shared" si="10"/>
        <v>12593438</v>
      </c>
      <c r="T81" s="176"/>
      <c r="U81" s="176">
        <f t="shared" ref="U81" si="11">U43</f>
        <v>9556048</v>
      </c>
    </row>
    <row r="82" spans="1:21" x14ac:dyDescent="0.3">
      <c r="A82" t="str">
        <f>A45</f>
        <v xml:space="preserve">Natural Gas </v>
      </c>
      <c r="B82" s="176">
        <f>B45+B44</f>
        <v>10771994.35</v>
      </c>
      <c r="C82" s="176">
        <f t="shared" ref="C82:S82" si="12">C45+C44</f>
        <v>11863293</v>
      </c>
      <c r="D82" s="176">
        <f t="shared" si="12"/>
        <v>6606078.6979999999</v>
      </c>
      <c r="E82" s="176">
        <f t="shared" si="12"/>
        <v>7961221.0470000003</v>
      </c>
      <c r="F82" s="176">
        <f t="shared" si="12"/>
        <v>7379355.7939999998</v>
      </c>
      <c r="G82" s="176">
        <f t="shared" si="12"/>
        <v>7986135</v>
      </c>
      <c r="H82" s="176">
        <f t="shared" si="12"/>
        <v>7319961.1199999992</v>
      </c>
      <c r="I82" s="176">
        <f t="shared" si="12"/>
        <v>8459743.8580000009</v>
      </c>
      <c r="J82" s="176">
        <f t="shared" si="12"/>
        <v>9021053.5899999999</v>
      </c>
      <c r="K82" s="176">
        <f t="shared" si="12"/>
        <v>11846699.790000001</v>
      </c>
      <c r="L82" s="176">
        <f t="shared" si="12"/>
        <v>12207985.115</v>
      </c>
      <c r="M82" s="176">
        <f t="shared" si="12"/>
        <v>7003277.7319999998</v>
      </c>
      <c r="N82" s="176">
        <f t="shared" si="12"/>
        <v>7439486.4199999999</v>
      </c>
      <c r="O82" s="176">
        <f t="shared" si="12"/>
        <v>11949790.454</v>
      </c>
      <c r="P82" s="176">
        <f t="shared" si="12"/>
        <v>10442483.584728148</v>
      </c>
      <c r="Q82" s="176">
        <f t="shared" si="12"/>
        <v>11807835</v>
      </c>
      <c r="R82" s="176">
        <f t="shared" si="12"/>
        <v>10055032</v>
      </c>
      <c r="S82" s="176">
        <f t="shared" si="12"/>
        <v>10181880</v>
      </c>
      <c r="T82" s="176"/>
      <c r="U82" s="176">
        <f t="shared" ref="U82" si="13">U45+U44</f>
        <v>6861147</v>
      </c>
    </row>
    <row r="83" spans="1:21" x14ac:dyDescent="0.3">
      <c r="A83" t="str">
        <f>A46</f>
        <v xml:space="preserve">Nuclear </v>
      </c>
      <c r="B83" s="176">
        <f>B46</f>
        <v>4285939.1500000004</v>
      </c>
      <c r="C83" s="176">
        <f t="shared" ref="C83:S83" si="14">C46</f>
        <v>3975371</v>
      </c>
      <c r="D83" s="176">
        <f t="shared" si="14"/>
        <v>3858715.5279999999</v>
      </c>
      <c r="E83" s="176">
        <f t="shared" si="14"/>
        <v>3726175.2439999999</v>
      </c>
      <c r="F83" s="176">
        <f t="shared" si="14"/>
        <v>4591072</v>
      </c>
      <c r="G83" s="176">
        <f t="shared" si="14"/>
        <v>4403537</v>
      </c>
      <c r="H83" s="176">
        <f t="shared" si="14"/>
        <v>4513216</v>
      </c>
      <c r="I83" s="176">
        <f t="shared" si="14"/>
        <v>4326265</v>
      </c>
      <c r="J83" s="176">
        <f t="shared" si="14"/>
        <v>5083665</v>
      </c>
      <c r="K83" s="176">
        <f t="shared" si="14"/>
        <v>3653541</v>
      </c>
      <c r="L83" s="176">
        <f t="shared" si="14"/>
        <v>5430617.4440000001</v>
      </c>
      <c r="M83" s="176">
        <f t="shared" si="14"/>
        <v>2390244.5189999999</v>
      </c>
      <c r="N83" s="176">
        <f t="shared" si="14"/>
        <v>4239397.852</v>
      </c>
      <c r="O83" s="176">
        <f t="shared" si="14"/>
        <v>4247504.0990000004</v>
      </c>
      <c r="P83" s="176">
        <f t="shared" si="14"/>
        <v>4617390.9954746496</v>
      </c>
      <c r="Q83" s="176">
        <f t="shared" si="14"/>
        <v>4021955</v>
      </c>
      <c r="R83" s="176">
        <f t="shared" si="14"/>
        <v>4307607</v>
      </c>
      <c r="S83" s="176">
        <f t="shared" si="14"/>
        <v>3941745</v>
      </c>
      <c r="T83" s="176"/>
      <c r="U83" s="176">
        <f t="shared" ref="U83" si="15">U46</f>
        <v>4441378</v>
      </c>
    </row>
    <row r="84" spans="1:21" x14ac:dyDescent="0.3">
      <c r="A84" t="str">
        <f>A52</f>
        <v xml:space="preserve">Wind </v>
      </c>
      <c r="B84" s="176">
        <f>B52</f>
        <v>0</v>
      </c>
      <c r="C84" s="176">
        <f t="shared" ref="C84:S84" si="16">C52</f>
        <v>23822</v>
      </c>
      <c r="D84" s="176">
        <f t="shared" si="16"/>
        <v>163134.48000000001</v>
      </c>
      <c r="E84" s="176">
        <f t="shared" si="16"/>
        <v>320539.98700000002</v>
      </c>
      <c r="F84" s="176">
        <f t="shared" si="16"/>
        <v>346470</v>
      </c>
      <c r="G84" s="176">
        <f t="shared" si="16"/>
        <v>432667</v>
      </c>
      <c r="H84" s="176">
        <f t="shared" si="16"/>
        <v>867392</v>
      </c>
      <c r="I84" s="176">
        <f t="shared" si="16"/>
        <v>545622</v>
      </c>
      <c r="J84" s="176">
        <f t="shared" si="16"/>
        <v>1010928</v>
      </c>
      <c r="K84" s="176">
        <f t="shared" si="16"/>
        <v>587994</v>
      </c>
      <c r="L84" s="176">
        <f t="shared" si="16"/>
        <v>567280.99399999995</v>
      </c>
      <c r="M84" s="176">
        <f t="shared" si="16"/>
        <v>1017701.777</v>
      </c>
      <c r="N84" s="176">
        <f t="shared" si="16"/>
        <v>3011137.4070000001</v>
      </c>
      <c r="O84" s="176">
        <f t="shared" si="16"/>
        <v>2859414.9079999998</v>
      </c>
      <c r="P84" s="176">
        <f t="shared" si="16"/>
        <v>2219612.94</v>
      </c>
      <c r="Q84" s="176">
        <f t="shared" si="16"/>
        <v>2029032</v>
      </c>
      <c r="R84" s="176">
        <f t="shared" si="16"/>
        <v>3661267</v>
      </c>
      <c r="S84" s="176">
        <f t="shared" si="16"/>
        <v>2674081</v>
      </c>
      <c r="T84" s="176"/>
      <c r="U84" s="176">
        <f t="shared" ref="U84" si="17">U52</f>
        <v>4288021</v>
      </c>
    </row>
    <row r="85" spans="1:21" x14ac:dyDescent="0.3">
      <c r="A85" t="s">
        <v>2</v>
      </c>
      <c r="B85" s="176">
        <f>B54+B53+B51+B50+B49+B48+B47</f>
        <v>1873742.52</v>
      </c>
      <c r="C85" s="176">
        <f t="shared" ref="C85:S85" si="18">C54+C53+C51+C50+C49+C48+C47</f>
        <v>1893417</v>
      </c>
      <c r="D85" s="176">
        <f t="shared" si="18"/>
        <v>892794.07000000007</v>
      </c>
      <c r="E85" s="176">
        <f t="shared" si="18"/>
        <v>690828.85599999991</v>
      </c>
      <c r="F85" s="176">
        <f t="shared" si="18"/>
        <v>864054</v>
      </c>
      <c r="G85" s="176">
        <f t="shared" si="18"/>
        <v>893929</v>
      </c>
      <c r="H85" s="176">
        <f t="shared" si="18"/>
        <v>870027.13699999999</v>
      </c>
      <c r="I85" s="176">
        <f t="shared" si="18"/>
        <v>891931.18500000006</v>
      </c>
      <c r="J85" s="176">
        <f t="shared" si="18"/>
        <v>821130.68800000008</v>
      </c>
      <c r="K85" s="176">
        <f t="shared" si="18"/>
        <v>899561.89500000002</v>
      </c>
      <c r="L85" s="176">
        <f t="shared" si="18"/>
        <v>971130.46600000001</v>
      </c>
      <c r="M85" s="176">
        <f t="shared" si="18"/>
        <v>947000.03099999996</v>
      </c>
      <c r="N85" s="176">
        <f t="shared" si="18"/>
        <v>819954.01799999992</v>
      </c>
      <c r="O85" s="176">
        <f t="shared" si="18"/>
        <v>665614.56499999994</v>
      </c>
      <c r="P85" s="176">
        <f t="shared" si="18"/>
        <v>752976.56904017203</v>
      </c>
      <c r="Q85" s="176">
        <f t="shared" si="18"/>
        <v>765427</v>
      </c>
      <c r="R85" s="176">
        <f t="shared" si="18"/>
        <v>1063562</v>
      </c>
      <c r="S85" s="176">
        <f t="shared" si="18"/>
        <v>999623</v>
      </c>
      <c r="T85" s="176"/>
      <c r="U85" s="176">
        <f t="shared" ref="U85" si="19">U54+U53+U51+U50+U49+U48+U47</f>
        <v>964469</v>
      </c>
    </row>
    <row r="86" spans="1:21" x14ac:dyDescent="0.3">
      <c r="A86" t="s">
        <v>95</v>
      </c>
      <c r="U86" s="141">
        <f>U55</f>
        <v>12095395</v>
      </c>
    </row>
    <row r="108" spans="1:10" x14ac:dyDescent="0.3">
      <c r="A108" s="179" t="s">
        <v>103</v>
      </c>
    </row>
    <row r="110" spans="1:10" x14ac:dyDescent="0.3">
      <c r="A110" s="179" t="s">
        <v>96</v>
      </c>
    </row>
    <row r="111" spans="1:10" x14ac:dyDescent="0.3">
      <c r="A111" s="122" t="s">
        <v>0</v>
      </c>
      <c r="B111" s="171" t="s">
        <v>14</v>
      </c>
      <c r="C111" s="171" t="s">
        <v>15</v>
      </c>
      <c r="D111" s="171" t="s">
        <v>16</v>
      </c>
      <c r="E111" s="171" t="s">
        <v>17</v>
      </c>
      <c r="F111" s="171" t="s">
        <v>18</v>
      </c>
      <c r="G111" s="171" t="s">
        <v>19</v>
      </c>
      <c r="H111" s="171" t="s">
        <v>20</v>
      </c>
      <c r="I111" s="171" t="s">
        <v>21</v>
      </c>
      <c r="J111" s="171" t="s">
        <v>22</v>
      </c>
    </row>
    <row r="112" spans="1:10" x14ac:dyDescent="0.3">
      <c r="A112" s="123" t="s">
        <v>40</v>
      </c>
      <c r="B112" s="124">
        <v>45853455</v>
      </c>
      <c r="C112" s="124">
        <v>56339641.008000001</v>
      </c>
      <c r="D112" s="124">
        <v>53850477.776000001</v>
      </c>
      <c r="E112" s="124">
        <v>54132176</v>
      </c>
      <c r="F112" s="124">
        <v>55342273</v>
      </c>
      <c r="G112" s="124">
        <v>59609529</v>
      </c>
      <c r="H112" s="124">
        <v>59203647</v>
      </c>
      <c r="I112" s="124">
        <v>58235550</v>
      </c>
      <c r="J112" s="124">
        <v>57214771</v>
      </c>
    </row>
    <row r="113" spans="1:10" x14ac:dyDescent="0.3">
      <c r="A113" s="123" t="s">
        <v>3</v>
      </c>
      <c r="B113" s="124">
        <v>13247976</v>
      </c>
      <c r="C113" s="124">
        <v>10076411.603</v>
      </c>
      <c r="D113" s="124">
        <v>14336264.477</v>
      </c>
      <c r="E113" s="124">
        <v>14459001</v>
      </c>
      <c r="F113" s="124">
        <v>14860017</v>
      </c>
      <c r="G113" s="124">
        <v>14245188</v>
      </c>
      <c r="H113" s="124">
        <v>14866637</v>
      </c>
      <c r="I113" s="124">
        <v>15034912</v>
      </c>
      <c r="J113" s="124">
        <v>14672973</v>
      </c>
    </row>
    <row r="114" spans="1:10" x14ac:dyDescent="0.3">
      <c r="A114" s="123" t="s">
        <v>4</v>
      </c>
      <c r="B114" s="124">
        <v>5954725</v>
      </c>
      <c r="C114" s="124">
        <v>3971750.92</v>
      </c>
      <c r="D114" s="124">
        <v>3590493.4049999998</v>
      </c>
      <c r="E114" s="124">
        <v>2717320.5789999999</v>
      </c>
      <c r="F114" s="124">
        <v>2660660</v>
      </c>
      <c r="G114" s="124">
        <v>2766514.5589999999</v>
      </c>
      <c r="H114" s="124">
        <v>2157301.7480000001</v>
      </c>
      <c r="I114" s="124">
        <v>1635296.148</v>
      </c>
      <c r="J114" s="124">
        <v>1867354.7879999999</v>
      </c>
    </row>
    <row r="115" spans="1:10" x14ac:dyDescent="0.3">
      <c r="A115" s="123" t="s">
        <v>5</v>
      </c>
      <c r="B115" s="124">
        <v>5908568</v>
      </c>
      <c r="C115" s="124">
        <v>2634327.7779999999</v>
      </c>
      <c r="D115" s="124">
        <v>4370727.642</v>
      </c>
      <c r="E115" s="124">
        <v>4662035.2149999999</v>
      </c>
      <c r="F115" s="124">
        <v>5325475</v>
      </c>
      <c r="G115" s="124">
        <v>4553446.5609999998</v>
      </c>
      <c r="H115" s="124">
        <v>6302442.1100000003</v>
      </c>
      <c r="I115" s="124">
        <v>7385757.4419999998</v>
      </c>
      <c r="J115" s="124">
        <v>9979345.0020000003</v>
      </c>
    </row>
    <row r="116" spans="1:10" x14ac:dyDescent="0.3">
      <c r="A116" s="123" t="s">
        <v>6</v>
      </c>
      <c r="B116" s="124">
        <v>3975371</v>
      </c>
      <c r="C116" s="124">
        <v>3858715.5279999999</v>
      </c>
      <c r="D116" s="124">
        <v>3726175.2439999999</v>
      </c>
      <c r="E116" s="124">
        <v>4591072</v>
      </c>
      <c r="F116" s="124">
        <v>4403537</v>
      </c>
      <c r="G116" s="124">
        <v>4513216</v>
      </c>
      <c r="H116" s="124">
        <v>4326265</v>
      </c>
      <c r="I116" s="124">
        <v>5083665</v>
      </c>
      <c r="J116" s="124">
        <v>3653541</v>
      </c>
    </row>
    <row r="117" spans="1:10" x14ac:dyDescent="0.3">
      <c r="A117" s="123" t="s">
        <v>7</v>
      </c>
      <c r="B117" s="124">
        <v>937515</v>
      </c>
      <c r="C117" s="124">
        <v>392378.42499999999</v>
      </c>
      <c r="D117" s="124">
        <v>434699.94699999999</v>
      </c>
      <c r="E117" s="124">
        <v>536643</v>
      </c>
      <c r="F117" s="124">
        <v>587085</v>
      </c>
      <c r="G117" s="124">
        <v>392712</v>
      </c>
      <c r="H117" s="124">
        <v>460983</v>
      </c>
      <c r="I117" s="124">
        <v>415225.78</v>
      </c>
      <c r="J117" s="124">
        <v>445076.39799999999</v>
      </c>
    </row>
    <row r="118" spans="1:10" x14ac:dyDescent="0.3">
      <c r="A118" s="123" t="s">
        <v>8</v>
      </c>
      <c r="B118" s="124">
        <v>489650</v>
      </c>
      <c r="C118" s="124">
        <v>22244.172999999999</v>
      </c>
      <c r="D118" s="124">
        <v>34956.951999999997</v>
      </c>
      <c r="E118" s="124">
        <v>53046</v>
      </c>
      <c r="F118" s="124">
        <v>44233</v>
      </c>
      <c r="G118" s="124">
        <v>62231.714</v>
      </c>
      <c r="H118" s="124">
        <v>69267.262000000002</v>
      </c>
      <c r="I118" s="124">
        <v>69936.697</v>
      </c>
      <c r="J118" s="124">
        <v>94360.441000000006</v>
      </c>
    </row>
    <row r="119" spans="1:10" x14ac:dyDescent="0.3">
      <c r="A119" s="123" t="s">
        <v>9</v>
      </c>
      <c r="B119" s="124">
        <v>236666</v>
      </c>
      <c r="C119" s="124">
        <v>23471.302</v>
      </c>
      <c r="D119" s="124">
        <v>139056.421</v>
      </c>
      <c r="E119" s="124">
        <v>102864</v>
      </c>
      <c r="F119" s="124">
        <v>150955</v>
      </c>
      <c r="G119" s="124">
        <v>331963</v>
      </c>
      <c r="H119" s="124">
        <v>288528</v>
      </c>
      <c r="I119" s="124">
        <v>276668.90399999998</v>
      </c>
      <c r="J119" s="124">
        <v>296179.5</v>
      </c>
    </row>
    <row r="120" spans="1:10" x14ac:dyDescent="0.3">
      <c r="A120" s="123" t="s">
        <v>10</v>
      </c>
      <c r="B120" s="124">
        <v>158779</v>
      </c>
      <c r="C120" s="124">
        <v>0</v>
      </c>
      <c r="D120" s="124">
        <v>0</v>
      </c>
      <c r="E120" s="124">
        <v>0</v>
      </c>
      <c r="F120" s="124">
        <v>0</v>
      </c>
      <c r="G120" s="124">
        <v>14399.46</v>
      </c>
      <c r="H120" s="124">
        <v>11189.054</v>
      </c>
      <c r="I120" s="124">
        <v>16865.677</v>
      </c>
      <c r="J120" s="124">
        <v>19237.288</v>
      </c>
    </row>
    <row r="121" spans="1:10" x14ac:dyDescent="0.3">
      <c r="A121" s="123" t="s">
        <v>58</v>
      </c>
      <c r="B121" s="124">
        <v>70807</v>
      </c>
      <c r="C121" s="124">
        <v>220705.36</v>
      </c>
      <c r="D121" s="124">
        <v>75124.600000000006</v>
      </c>
      <c r="E121" s="124">
        <v>134122</v>
      </c>
      <c r="F121" s="124">
        <v>80500</v>
      </c>
      <c r="G121" s="124">
        <v>57857.902000000002</v>
      </c>
      <c r="H121" s="124">
        <v>49040.764999999999</v>
      </c>
      <c r="I121" s="124">
        <v>23043.042000000001</v>
      </c>
      <c r="J121" s="124">
        <v>16058.359</v>
      </c>
    </row>
    <row r="122" spans="1:10" x14ac:dyDescent="0.3">
      <c r="A122" s="123" t="s">
        <v>12</v>
      </c>
      <c r="B122" s="124">
        <v>23822</v>
      </c>
      <c r="C122" s="124">
        <v>163134.48000000001</v>
      </c>
      <c r="D122" s="124">
        <v>320539.98700000002</v>
      </c>
      <c r="E122" s="124">
        <v>346470</v>
      </c>
      <c r="F122" s="124">
        <v>432667</v>
      </c>
      <c r="G122" s="124">
        <v>867392</v>
      </c>
      <c r="H122" s="124">
        <v>545622</v>
      </c>
      <c r="I122" s="124">
        <v>1010928</v>
      </c>
      <c r="J122" s="124">
        <v>587994</v>
      </c>
    </row>
    <row r="123" spans="1:10" x14ac:dyDescent="0.3">
      <c r="A123" s="123" t="s">
        <v>2</v>
      </c>
      <c r="B123" s="124"/>
      <c r="C123" s="124">
        <v>233994.81</v>
      </c>
      <c r="D123" s="124">
        <v>6990.9359999999997</v>
      </c>
      <c r="E123" s="124">
        <v>37379</v>
      </c>
      <c r="F123" s="124">
        <v>31156</v>
      </c>
      <c r="G123" s="124">
        <v>10863.061</v>
      </c>
      <c r="H123" s="124">
        <v>12923.103999999999</v>
      </c>
      <c r="I123" s="124">
        <v>19390.588</v>
      </c>
      <c r="J123" s="124">
        <v>28649.909</v>
      </c>
    </row>
    <row r="124" spans="1:10" x14ac:dyDescent="0.3">
      <c r="A124" s="123" t="s">
        <v>37</v>
      </c>
      <c r="B124" s="124"/>
      <c r="C124" s="124"/>
      <c r="D124" s="124"/>
      <c r="E124" s="124"/>
      <c r="F124" s="124"/>
      <c r="G124" s="124"/>
      <c r="H124" s="124"/>
      <c r="I124" s="124"/>
      <c r="J124" s="124"/>
    </row>
    <row r="125" spans="1:10" x14ac:dyDescent="0.3">
      <c r="A125" s="123" t="s">
        <v>95</v>
      </c>
      <c r="B125" s="124"/>
      <c r="C125" s="124"/>
      <c r="D125" s="124"/>
      <c r="E125" s="124"/>
      <c r="F125" s="124"/>
      <c r="G125" s="124"/>
      <c r="H125" s="124"/>
      <c r="I125" s="124"/>
      <c r="J125" s="124"/>
    </row>
    <row r="126" spans="1:10" x14ac:dyDescent="0.3">
      <c r="A126" s="123" t="s">
        <v>1</v>
      </c>
      <c r="B126" s="168">
        <v>76857334</v>
      </c>
      <c r="C126" s="168">
        <v>77936775.386999995</v>
      </c>
      <c r="D126" s="168">
        <v>80885507.387000024</v>
      </c>
      <c r="E126" s="168">
        <v>81772128.794</v>
      </c>
      <c r="F126" s="168">
        <v>83918558</v>
      </c>
      <c r="G126" s="168">
        <v>87425313.256999999</v>
      </c>
      <c r="H126" s="168">
        <v>88293846.042999998</v>
      </c>
      <c r="I126" s="168">
        <v>89207239.277999997</v>
      </c>
      <c r="J126" s="168">
        <v>88875540.685000002</v>
      </c>
    </row>
    <row r="128" spans="1:10" x14ac:dyDescent="0.3">
      <c r="A128" s="122" t="s">
        <v>0</v>
      </c>
      <c r="B128" s="171" t="s">
        <v>27</v>
      </c>
      <c r="C128" s="171" t="s">
        <v>28</v>
      </c>
      <c r="D128" s="171" t="s">
        <v>36</v>
      </c>
      <c r="E128" s="171" t="s">
        <v>53</v>
      </c>
      <c r="F128" s="171" t="s">
        <v>55</v>
      </c>
      <c r="G128" s="171" t="s">
        <v>67</v>
      </c>
      <c r="H128" s="171" t="s">
        <v>81</v>
      </c>
      <c r="I128" s="171">
        <v>2017</v>
      </c>
      <c r="J128" s="171">
        <v>2018</v>
      </c>
    </row>
    <row r="129" spans="1:10" x14ac:dyDescent="0.3">
      <c r="A129" s="123" t="s">
        <v>40</v>
      </c>
      <c r="B129" s="124">
        <v>53412120.715000004</v>
      </c>
      <c r="C129" s="124">
        <v>66847396.575000003</v>
      </c>
      <c r="D129" s="124">
        <v>62984536.362000003</v>
      </c>
      <c r="E129" s="124">
        <v>58074493.126000002</v>
      </c>
      <c r="F129" s="124">
        <v>59723804.568102188</v>
      </c>
      <c r="G129" s="125">
        <v>55306859</v>
      </c>
      <c r="H129" s="125">
        <v>55948538</v>
      </c>
      <c r="I129" s="162">
        <v>63644891</v>
      </c>
      <c r="J129" s="125">
        <v>55340207</v>
      </c>
    </row>
    <row r="130" spans="1:10" x14ac:dyDescent="0.3">
      <c r="A130" s="123" t="s">
        <v>3</v>
      </c>
      <c r="B130" s="124">
        <v>15955167.881999999</v>
      </c>
      <c r="C130" s="124">
        <v>12900636.259</v>
      </c>
      <c r="D130" s="124">
        <v>12149258.443</v>
      </c>
      <c r="E130" s="124">
        <v>13519851.679</v>
      </c>
      <c r="F130" s="124">
        <v>14026539.562654842</v>
      </c>
      <c r="G130" s="125">
        <v>14388993</v>
      </c>
      <c r="H130" s="125">
        <v>12338072</v>
      </c>
      <c r="I130" s="162">
        <v>12593438</v>
      </c>
      <c r="J130" s="125">
        <v>9556048</v>
      </c>
    </row>
    <row r="131" spans="1:10" x14ac:dyDescent="0.3">
      <c r="A131" s="123" t="s">
        <v>4</v>
      </c>
      <c r="B131" s="124">
        <v>1731727.9280000001</v>
      </c>
      <c r="C131" s="124">
        <v>1319054.7660000001</v>
      </c>
      <c r="D131" s="124">
        <v>486609.09600000002</v>
      </c>
      <c r="E131" s="124">
        <v>1126515.1299999999</v>
      </c>
      <c r="F131" s="124">
        <v>926691.09400000004</v>
      </c>
      <c r="G131" s="126"/>
      <c r="H131" s="125"/>
      <c r="I131" s="163"/>
      <c r="J131" s="126"/>
    </row>
    <row r="132" spans="1:10" x14ac:dyDescent="0.3">
      <c r="A132" s="123" t="s">
        <v>5</v>
      </c>
      <c r="B132" s="124">
        <v>10476257.187000001</v>
      </c>
      <c r="C132" s="124">
        <v>5684222.966</v>
      </c>
      <c r="D132" s="124">
        <v>6952877.324</v>
      </c>
      <c r="E132" s="124">
        <v>10823275.323999999</v>
      </c>
      <c r="F132" s="124">
        <v>9515792.4907281473</v>
      </c>
      <c r="G132" s="125">
        <v>11807835</v>
      </c>
      <c r="H132" s="125">
        <v>10055032</v>
      </c>
      <c r="I132" s="162">
        <v>10181880</v>
      </c>
      <c r="J132" s="125">
        <v>6861147</v>
      </c>
    </row>
    <row r="133" spans="1:10" x14ac:dyDescent="0.3">
      <c r="A133" s="123" t="s">
        <v>6</v>
      </c>
      <c r="B133" s="124">
        <v>5430617.4440000001</v>
      </c>
      <c r="C133" s="124">
        <v>2390244.5189999999</v>
      </c>
      <c r="D133" s="124">
        <v>4239397.852</v>
      </c>
      <c r="E133" s="124">
        <v>4247504.0990000004</v>
      </c>
      <c r="F133" s="124">
        <v>4617390.9954746496</v>
      </c>
      <c r="G133" s="125">
        <v>4021955</v>
      </c>
      <c r="H133" s="125">
        <v>4307607</v>
      </c>
      <c r="I133" s="162">
        <v>3941745</v>
      </c>
      <c r="J133" s="125">
        <v>4441378</v>
      </c>
    </row>
    <row r="134" spans="1:10" x14ac:dyDescent="0.3">
      <c r="A134" s="123" t="s">
        <v>7</v>
      </c>
      <c r="B134" s="124">
        <v>492371.446</v>
      </c>
      <c r="C134" s="124">
        <v>446889.57799999998</v>
      </c>
      <c r="D134" s="124">
        <v>310811.728</v>
      </c>
      <c r="E134" s="124">
        <v>260972.201</v>
      </c>
      <c r="F134" s="124">
        <v>300416.39194897329</v>
      </c>
      <c r="G134" s="125">
        <v>401408</v>
      </c>
      <c r="H134" s="125">
        <v>684569</v>
      </c>
      <c r="I134" s="162">
        <v>562311</v>
      </c>
      <c r="J134" s="125">
        <v>417963</v>
      </c>
    </row>
    <row r="135" spans="1:10" x14ac:dyDescent="0.3">
      <c r="A135" s="123" t="s">
        <v>8</v>
      </c>
      <c r="B135" s="124">
        <v>81372.403000000006</v>
      </c>
      <c r="C135" s="124">
        <v>68539.483999999997</v>
      </c>
      <c r="D135" s="124">
        <v>67579.567999999999</v>
      </c>
      <c r="E135" s="124">
        <v>64611.319000000003</v>
      </c>
      <c r="F135" s="124">
        <v>59674.446021880045</v>
      </c>
      <c r="G135" s="125">
        <v>47108</v>
      </c>
      <c r="H135" s="125">
        <v>65498</v>
      </c>
      <c r="I135" s="162">
        <v>103244</v>
      </c>
      <c r="J135" s="178">
        <v>15854</v>
      </c>
    </row>
    <row r="136" spans="1:10" x14ac:dyDescent="0.3">
      <c r="A136" s="123" t="s">
        <v>9</v>
      </c>
      <c r="B136" s="124">
        <v>332719.18699999998</v>
      </c>
      <c r="C136" s="124">
        <v>336947.68099999998</v>
      </c>
      <c r="D136" s="124">
        <v>303066.17</v>
      </c>
      <c r="E136" s="124">
        <v>221914.345</v>
      </c>
      <c r="F136" s="124">
        <v>203960.34999549703</v>
      </c>
      <c r="G136" s="125">
        <v>158887</v>
      </c>
      <c r="H136" s="125">
        <v>113732</v>
      </c>
      <c r="I136" s="164">
        <v>172753</v>
      </c>
      <c r="J136" s="178">
        <v>35627</v>
      </c>
    </row>
    <row r="137" spans="1:10" x14ac:dyDescent="0.3">
      <c r="A137" s="123" t="s">
        <v>10</v>
      </c>
      <c r="B137" s="124">
        <v>17375.66</v>
      </c>
      <c r="C137" s="124">
        <v>18107.003000000001</v>
      </c>
      <c r="D137" s="124">
        <v>17003.18</v>
      </c>
      <c r="E137" s="124">
        <v>16138.138999999999</v>
      </c>
      <c r="F137" s="124">
        <v>17911.256000000001</v>
      </c>
      <c r="G137" s="125">
        <v>16085</v>
      </c>
      <c r="H137" s="125"/>
      <c r="I137" s="165">
        <v>0</v>
      </c>
      <c r="J137" s="178">
        <v>3540</v>
      </c>
    </row>
    <row r="138" spans="1:10" x14ac:dyDescent="0.3">
      <c r="A138" s="123" t="s">
        <v>58</v>
      </c>
      <c r="B138" s="124">
        <v>18787.384999999998</v>
      </c>
      <c r="C138" s="124">
        <v>49209.462</v>
      </c>
      <c r="D138" s="124">
        <v>83664.820999999996</v>
      </c>
      <c r="E138" s="124">
        <v>60741.197999999997</v>
      </c>
      <c r="F138" s="124">
        <v>104431.29671593619</v>
      </c>
      <c r="G138" s="125">
        <v>133132</v>
      </c>
      <c r="H138" s="125">
        <v>148177</v>
      </c>
      <c r="I138" s="162">
        <v>121566</v>
      </c>
      <c r="J138" s="178">
        <v>184859</v>
      </c>
    </row>
    <row r="139" spans="1:10" x14ac:dyDescent="0.3">
      <c r="A139" s="123" t="s">
        <v>12</v>
      </c>
      <c r="B139" s="124">
        <v>567280.99399999995</v>
      </c>
      <c r="C139" s="124">
        <v>1017701.777</v>
      </c>
      <c r="D139" s="124">
        <v>3011137.4070000001</v>
      </c>
      <c r="E139" s="124">
        <v>2859414.9079999998</v>
      </c>
      <c r="F139" s="124">
        <v>2219612.94</v>
      </c>
      <c r="G139" s="125">
        <v>2029032</v>
      </c>
      <c r="H139" s="125">
        <v>3661267</v>
      </c>
      <c r="I139" s="162">
        <v>2674081</v>
      </c>
      <c r="J139" s="177">
        <v>4288021</v>
      </c>
    </row>
    <row r="140" spans="1:10" x14ac:dyDescent="0.3">
      <c r="A140" s="123" t="s">
        <v>2</v>
      </c>
      <c r="B140" s="124">
        <v>28504.384999999998</v>
      </c>
      <c r="C140" s="124">
        <v>27306.823</v>
      </c>
      <c r="D140" s="124">
        <v>36395.506999999998</v>
      </c>
      <c r="E140" s="124">
        <v>39528.330999999998</v>
      </c>
      <c r="F140" s="124">
        <v>59964.44435788547</v>
      </c>
      <c r="G140" s="125"/>
      <c r="H140" s="125">
        <v>48095</v>
      </c>
      <c r="I140" s="162">
        <v>36678</v>
      </c>
      <c r="J140" s="162">
        <v>42931</v>
      </c>
    </row>
    <row r="141" spans="1:10" x14ac:dyDescent="0.3">
      <c r="A141" s="123" t="s">
        <v>37</v>
      </c>
      <c r="B141" s="124"/>
      <c r="C141" s="124"/>
      <c r="D141" s="124">
        <v>1433.0440000000001</v>
      </c>
      <c r="E141" s="124">
        <v>1709.0319999999999</v>
      </c>
      <c r="F141" s="124">
        <v>6618.384</v>
      </c>
      <c r="G141" s="125">
        <v>8807</v>
      </c>
      <c r="H141" s="125">
        <v>3491</v>
      </c>
      <c r="I141" s="165">
        <v>3071</v>
      </c>
      <c r="J141" s="162">
        <v>263695</v>
      </c>
    </row>
    <row r="142" spans="1:10" x14ac:dyDescent="0.3">
      <c r="A142" s="123" t="s">
        <v>95</v>
      </c>
      <c r="B142" s="124"/>
      <c r="C142" s="124"/>
      <c r="D142" s="124"/>
      <c r="E142" s="124"/>
      <c r="F142" s="124"/>
      <c r="G142" s="125"/>
      <c r="H142" s="125"/>
      <c r="I142" s="165"/>
      <c r="J142" s="125">
        <v>12095395</v>
      </c>
    </row>
    <row r="143" spans="1:10" x14ac:dyDescent="0.3">
      <c r="A143" s="123" t="s">
        <v>1</v>
      </c>
      <c r="B143" s="168">
        <v>88544302.616000026</v>
      </c>
      <c r="C143" s="168">
        <v>91106256.892999992</v>
      </c>
      <c r="D143" s="168">
        <v>90643770.502000019</v>
      </c>
      <c r="E143" s="168">
        <v>91316668.83100003</v>
      </c>
      <c r="F143" s="168">
        <v>91782808.219999999</v>
      </c>
      <c r="G143" s="169">
        <v>88320101</v>
      </c>
      <c r="H143" s="169">
        <v>87374078</v>
      </c>
      <c r="I143" s="170">
        <v>94035658</v>
      </c>
      <c r="J143" s="169">
        <f t="shared" ref="J143" si="20">SUM(J128:J142)</f>
        <v>93548683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24" sqref="C24"/>
    </sheetView>
  </sheetViews>
  <sheetFormatPr defaultColWidth="9.109375" defaultRowHeight="10.199999999999999" x14ac:dyDescent="0.2"/>
  <cols>
    <col min="1" max="1" width="11.5546875" style="25" customWidth="1"/>
    <col min="2" max="2" width="105.109375" style="23" customWidth="1"/>
    <col min="3" max="3" width="13.5546875" style="23" customWidth="1"/>
    <col min="4" max="16384" width="9.109375" style="23"/>
  </cols>
  <sheetData>
    <row r="1" spans="1:4" x14ac:dyDescent="0.2">
      <c r="A1" s="21" t="s">
        <v>44</v>
      </c>
      <c r="B1" s="22"/>
    </row>
    <row r="2" spans="1:4" x14ac:dyDescent="0.2">
      <c r="A2" s="21"/>
      <c r="B2" s="22"/>
    </row>
    <row r="3" spans="1:4" x14ac:dyDescent="0.2">
      <c r="A3" s="21" t="s">
        <v>45</v>
      </c>
      <c r="B3" s="22" t="s">
        <v>46</v>
      </c>
      <c r="C3" s="22" t="s">
        <v>47</v>
      </c>
    </row>
    <row r="4" spans="1:4" x14ac:dyDescent="0.2">
      <c r="A4" s="24">
        <v>41716</v>
      </c>
      <c r="B4" s="23" t="s">
        <v>49</v>
      </c>
      <c r="C4" s="23" t="s">
        <v>48</v>
      </c>
    </row>
    <row r="5" spans="1:4" x14ac:dyDescent="0.2">
      <c r="B5" s="23" t="s">
        <v>50</v>
      </c>
      <c r="C5" s="23" t="s">
        <v>48</v>
      </c>
    </row>
    <row r="6" spans="1:4" x14ac:dyDescent="0.2">
      <c r="B6" s="23" t="s">
        <v>52</v>
      </c>
      <c r="C6" s="23" t="s">
        <v>48</v>
      </c>
    </row>
    <row r="7" spans="1:4" x14ac:dyDescent="0.2">
      <c r="B7" s="23" t="s">
        <v>51</v>
      </c>
      <c r="C7" s="23" t="s">
        <v>48</v>
      </c>
    </row>
    <row r="9" spans="1:4" ht="15.6" x14ac:dyDescent="0.2">
      <c r="A9" s="69">
        <v>42053</v>
      </c>
      <c r="B9" s="23" t="s">
        <v>54</v>
      </c>
      <c r="C9" s="23" t="s">
        <v>48</v>
      </c>
      <c r="D9" s="121" t="s">
        <v>80</v>
      </c>
    </row>
    <row r="10" spans="1:4" x14ac:dyDescent="0.2">
      <c r="A10" s="69">
        <v>42312</v>
      </c>
      <c r="B10" s="23" t="s">
        <v>56</v>
      </c>
    </row>
    <row r="12" spans="1:4" x14ac:dyDescent="0.2">
      <c r="A12" s="120">
        <v>42948</v>
      </c>
      <c r="B12" s="23" t="s">
        <v>78</v>
      </c>
      <c r="C12" s="23" t="s">
        <v>79</v>
      </c>
    </row>
    <row r="14" spans="1:4" x14ac:dyDescent="0.2">
      <c r="A14" s="120">
        <v>43040</v>
      </c>
      <c r="B14" s="23" t="s">
        <v>91</v>
      </c>
      <c r="C14" s="23" t="s">
        <v>79</v>
      </c>
    </row>
    <row r="16" spans="1:4" x14ac:dyDescent="0.2">
      <c r="A16" s="120">
        <v>43435</v>
      </c>
      <c r="B16" s="23" t="s">
        <v>92</v>
      </c>
      <c r="C16" s="23" t="s">
        <v>79</v>
      </c>
    </row>
    <row r="18" spans="1:3" x14ac:dyDescent="0.2">
      <c r="A18" s="120">
        <v>43709</v>
      </c>
      <c r="B18" s="23" t="s">
        <v>114</v>
      </c>
      <c r="C18" s="2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1</vt:i4>
      </vt:variant>
    </vt:vector>
  </HeadingPairs>
  <TitlesOfParts>
    <vt:vector size="6" baseType="lpstr">
      <vt:lpstr>Publish To Web</vt:lpstr>
      <vt:lpstr>State Agg Fuel Mix 2000-2018</vt:lpstr>
      <vt:lpstr>Fossil Fuel Emissions</vt:lpstr>
      <vt:lpstr>Tables</vt:lpstr>
      <vt:lpstr>Updates</vt:lpstr>
      <vt:lpstr>% bar chart</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 Analyst</dc:title>
  <dc:subject>fuel mix disclosure</dc:subject>
  <dc:creator>Angela Burrell</dc:creator>
  <cp:keywords>fuel mix, power label,</cp:keywords>
  <cp:lastModifiedBy>Nothstein, Greg (COM)</cp:lastModifiedBy>
  <dcterms:created xsi:type="dcterms:W3CDTF">2011-01-14T05:01:36Z</dcterms:created>
  <dcterms:modified xsi:type="dcterms:W3CDTF">2020-02-07T21:53:07Z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BE-72E7-C26E-CF28--0||">
    <vt:lpwstr>LINKTEK-ID-FILE--0</vt:lpwstr>
  </property>
</Properties>
</file>