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Renewable by Utility" sheetId="5" r:id="rId1"/>
    <sheet name="Renewable by Type" sheetId="4" r:id="rId2"/>
    <sheet name="Conservation by Utility" sheetId="3" r:id="rId3"/>
    <sheet name="Conservation by Sector" sheetId="1" r:id="rId4"/>
    <sheet name="2015 Reported Data" sheetId="6" r:id="rId5"/>
  </sheets>
  <calcPr calcId="14562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G3" i="1"/>
  <c r="F3" i="1"/>
  <c r="E3" i="1"/>
  <c r="D3" i="1"/>
  <c r="C3" i="1"/>
  <c r="B3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3" i="3"/>
  <c r="B4" i="3"/>
  <c r="B5" i="3"/>
  <c r="B6" i="3"/>
  <c r="B7" i="3"/>
  <c r="B8" i="3"/>
  <c r="B9" i="3"/>
  <c r="B10" i="3"/>
  <c r="B11" i="3"/>
  <c r="B12" i="3"/>
  <c r="D12" i="3" s="1"/>
  <c r="B13" i="3"/>
  <c r="B14" i="3"/>
  <c r="B15" i="3"/>
  <c r="B16" i="3"/>
  <c r="B17" i="3"/>
  <c r="B18" i="3"/>
  <c r="B19" i="3"/>
  <c r="B3" i="3"/>
  <c r="D18" i="3" l="1"/>
  <c r="D10" i="3"/>
  <c r="D6" i="3"/>
  <c r="D16" i="3"/>
  <c r="D4" i="3"/>
  <c r="D3" i="3"/>
  <c r="D8" i="3"/>
  <c r="D17" i="3"/>
  <c r="D5" i="3"/>
  <c r="D13" i="3"/>
  <c r="D9" i="3"/>
  <c r="D19" i="3"/>
  <c r="D15" i="3"/>
  <c r="D11" i="3"/>
  <c r="D7" i="3"/>
  <c r="D14" i="3"/>
  <c r="C16" i="4" l="1"/>
  <c r="C15" i="4"/>
  <c r="B15" i="4"/>
  <c r="B10" i="4"/>
  <c r="C11" i="4"/>
  <c r="C10" i="4"/>
  <c r="C9" i="4"/>
  <c r="C8" i="4"/>
  <c r="C7" i="4"/>
  <c r="C6" i="4"/>
  <c r="C5" i="4"/>
  <c r="C4" i="4"/>
  <c r="B11" i="4"/>
  <c r="B9" i="4"/>
  <c r="B8" i="4"/>
  <c r="B7" i="4"/>
  <c r="B6" i="4"/>
  <c r="B5" i="4"/>
  <c r="B3" i="4"/>
  <c r="B4" i="4"/>
  <c r="F20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3" i="5"/>
  <c r="E16" i="5" l="1"/>
  <c r="C16" i="5"/>
  <c r="H16" i="1" l="1"/>
  <c r="D3" i="4"/>
  <c r="B17" i="4"/>
  <c r="D16" i="4"/>
  <c r="C19" i="5"/>
  <c r="C17" i="5"/>
  <c r="C12" i="5"/>
  <c r="C9" i="5"/>
  <c r="C8" i="5"/>
  <c r="C5" i="5"/>
  <c r="C4" i="5"/>
  <c r="D11" i="4" l="1"/>
  <c r="E5" i="5"/>
  <c r="E18" i="5"/>
  <c r="E9" i="5"/>
  <c r="E13" i="5"/>
  <c r="D4" i="4"/>
  <c r="E7" i="5"/>
  <c r="E11" i="5"/>
  <c r="E15" i="5"/>
  <c r="E14" i="5"/>
  <c r="E17" i="5"/>
  <c r="C14" i="5"/>
  <c r="C18" i="5"/>
  <c r="E19" i="5"/>
  <c r="E3" i="5"/>
  <c r="E6" i="5"/>
  <c r="C7" i="5"/>
  <c r="E10" i="5"/>
  <c r="C11" i="5"/>
  <c r="D20" i="5"/>
  <c r="E4" i="5"/>
  <c r="E8" i="5"/>
  <c r="E12" i="5"/>
  <c r="C12" i="4"/>
  <c r="D10" i="4"/>
  <c r="C17" i="4"/>
  <c r="D9" i="4"/>
  <c r="D7" i="4"/>
  <c r="D6" i="4"/>
  <c r="D8" i="4"/>
  <c r="D5" i="4"/>
  <c r="B12" i="4"/>
  <c r="B19" i="4" s="1"/>
  <c r="D15" i="4"/>
  <c r="D17" i="4" s="1"/>
  <c r="B20" i="3"/>
  <c r="C3" i="5"/>
  <c r="C6" i="5"/>
  <c r="C10" i="5"/>
  <c r="C13" i="5"/>
  <c r="C15" i="5"/>
  <c r="B20" i="5"/>
  <c r="C20" i="3"/>
  <c r="D20" i="3" l="1"/>
  <c r="C19" i="4"/>
  <c r="E20" i="5"/>
  <c r="D12" i="4"/>
  <c r="D19" i="4" s="1"/>
  <c r="H10" i="1"/>
  <c r="G20" i="1"/>
  <c r="D20" i="1"/>
  <c r="B20" i="1"/>
  <c r="E20" i="1"/>
  <c r="F20" i="1"/>
  <c r="H6" i="1"/>
  <c r="C20" i="1"/>
  <c r="C20" i="5"/>
  <c r="H11" i="1"/>
  <c r="H4" i="1"/>
  <c r="H3" i="1"/>
  <c r="H13" i="1"/>
  <c r="H5" i="1"/>
  <c r="H19" i="1"/>
  <c r="H12" i="1"/>
  <c r="H7" i="1"/>
  <c r="H9" i="1"/>
  <c r="H15" i="1"/>
  <c r="H8" i="1"/>
  <c r="H18" i="1"/>
  <c r="H14" i="1"/>
  <c r="H17" i="1"/>
  <c r="E15" i="4" l="1"/>
  <c r="E5" i="4"/>
  <c r="E11" i="4"/>
  <c r="E8" i="4"/>
  <c r="E7" i="4"/>
  <c r="E4" i="4"/>
  <c r="E6" i="4"/>
  <c r="E3" i="4"/>
  <c r="E9" i="4"/>
  <c r="E16" i="4"/>
  <c r="E10" i="4"/>
  <c r="H20" i="1"/>
  <c r="E19" i="4" l="1"/>
</calcChain>
</file>

<file path=xl/sharedStrings.xml><?xml version="1.0" encoding="utf-8"?>
<sst xmlns="http://schemas.openxmlformats.org/spreadsheetml/2006/main" count="345" uniqueCount="217">
  <si>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</si>
  <si>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</si>
  <si>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</si>
  <si>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</si>
  <si>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</si>
  <si>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</si>
  <si>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</si>
  <si>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</si>
  <si>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</si>
  <si>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</si>
  <si>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</si>
  <si>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</si>
  <si>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</si>
  <si>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</si>
  <si>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</si>
  <si>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</si>
  <si>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CON_Contact_Name</t>
  </si>
  <si>
    <t>CON_Email</t>
  </si>
  <si>
    <t>CON_Phone</t>
  </si>
  <si>
    <t>CON_Potential_2014_2023</t>
  </si>
  <si>
    <t>CON_Report_Date</t>
  </si>
  <si>
    <t>CON_Target_2014_2015</t>
  </si>
  <si>
    <t>CON_Utility_Name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</si>
  <si>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</si>
  <si>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</si>
  <si>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</si>
  <si>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</si>
  <si>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</si>
  <si>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</si>
  <si>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</si>
  <si>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</si>
  <si>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</si>
  <si>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</si>
  <si>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</si>
  <si>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</si>
  <si>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REN_Expenditure_Amount_2014</t>
  </si>
  <si>
    <t>REN_Expenditure_Percent_2014</t>
  </si>
  <si>
    <t>REN_Load_2013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</si>
  <si>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</si>
  <si>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</si>
  <si>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</si>
  <si>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</si>
  <si>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</si>
  <si>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</si>
  <si>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</si>
  <si>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</si>
  <si>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</si>
  <si>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</si>
  <si>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</si>
  <si>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REN_Utility_Name</t>
  </si>
  <si>
    <t>mark.baker@avistacorp.com</t>
  </si>
  <si>
    <t>(509) 495-4864</t>
  </si>
  <si>
    <t>Avista Corp.</t>
  </si>
  <si>
    <t>Chelan County PUD</t>
  </si>
  <si>
    <t>Melissa Lyons/Energy Trading</t>
  </si>
  <si>
    <t>melissa.lyons@chelanpud.org</t>
  </si>
  <si>
    <t>Clark Public Utilities</t>
  </si>
  <si>
    <t>Cowlitz County PUD</t>
  </si>
  <si>
    <t>ghuhta@cowlitzpud.org</t>
  </si>
  <si>
    <t>dchestn@gcpud.org</t>
  </si>
  <si>
    <t>kknitte@gcpud.org</t>
  </si>
  <si>
    <t>PUD #1 of Grays Harbor County</t>
  </si>
  <si>
    <t>mjames@ghpud.org</t>
  </si>
  <si>
    <t>Melinda James-Saffron</t>
  </si>
  <si>
    <t>Inland Power and Light Co.</t>
  </si>
  <si>
    <t>johnf@inlandpower.com</t>
  </si>
  <si>
    <t>Public Utility District #1 of Lewis County</t>
  </si>
  <si>
    <t>Dan Bedbury</t>
  </si>
  <si>
    <t>danielb@lcpud.org</t>
  </si>
  <si>
    <t xml:space="preserve">Justin Holzgrove </t>
  </si>
  <si>
    <t>360-426-8255 ext. 5323</t>
  </si>
  <si>
    <t xml:space="preserve">Mason County PUD No. 3 </t>
  </si>
  <si>
    <t>matts@masonpud3.org</t>
  </si>
  <si>
    <t>Pacific Power &amp; Light Company</t>
  </si>
  <si>
    <t>Natasha Siores</t>
  </si>
  <si>
    <t>natasha.siores@pacificorp.com</t>
  </si>
  <si>
    <t>Peninsula Light Company</t>
  </si>
  <si>
    <t>Sharon Silver / Power Resources</t>
  </si>
  <si>
    <t>sharons@penlight.org</t>
  </si>
  <si>
    <t>253.857.1526</t>
  </si>
  <si>
    <t>daniel.anderson@pse.com</t>
  </si>
  <si>
    <t>Jessica Mitchell - Planning &amp; Evaluation - Customer &amp; Energy Svcs</t>
  </si>
  <si>
    <t>jamitchell@snopud.com</t>
  </si>
  <si>
    <t>425-783-8163</t>
  </si>
  <si>
    <t>Snohomish County PUD</t>
  </si>
  <si>
    <t>Anna Berg</t>
  </si>
  <si>
    <t>AJBerg@snopud.com</t>
  </si>
  <si>
    <t>Tacoma Power</t>
  </si>
  <si>
    <t>Jeff Stafford</t>
  </si>
  <si>
    <t>bdickens@cityoftacoma.org</t>
  </si>
  <si>
    <t>Total</t>
  </si>
  <si>
    <t>Water</t>
  </si>
  <si>
    <t>Wind</t>
  </si>
  <si>
    <t>Solar</t>
  </si>
  <si>
    <t>Geothermal</t>
  </si>
  <si>
    <t>Landfill Gas</t>
  </si>
  <si>
    <t>Biomass Energy</t>
  </si>
  <si>
    <t>Eligible Renewable Resource</t>
  </si>
  <si>
    <t>RECs</t>
  </si>
  <si>
    <t>Percent of Total</t>
  </si>
  <si>
    <t>Multiplier Factors</t>
  </si>
  <si>
    <t>Apprentice Labor</t>
  </si>
  <si>
    <t>Distributed Generation</t>
  </si>
  <si>
    <t>Total Multipliers</t>
  </si>
  <si>
    <t>Total Generation and Multipliers</t>
  </si>
  <si>
    <t>NA</t>
  </si>
  <si>
    <t>Biodiesel Energy</t>
  </si>
  <si>
    <t xml:space="preserve">Wave, Ocean, Tidal </t>
  </si>
  <si>
    <t>Gas from Sewage Treatment</t>
  </si>
  <si>
    <t>Energy (MWh)</t>
  </si>
  <si>
    <t>Incremental Cost of Renewable Energy and RECs (% of Revenue Requirement)</t>
  </si>
  <si>
    <t>2014-15 Conservation Target (MWh)</t>
  </si>
  <si>
    <t>Total Electric Generation</t>
  </si>
  <si>
    <t>Conservation Targets and Acquisitions</t>
  </si>
  <si>
    <t>Notes:</t>
  </si>
  <si>
    <t>Snohomish PUD intends to comply under the 4% incremental cost cap provision.</t>
  </si>
  <si>
    <t>Residential</t>
  </si>
  <si>
    <t>Commercial</t>
  </si>
  <si>
    <t>Industrial</t>
  </si>
  <si>
    <t>Agricultural</t>
  </si>
  <si>
    <t>NEEA</t>
  </si>
  <si>
    <t>Other</t>
  </si>
  <si>
    <t>Distribution</t>
  </si>
  <si>
    <t>http://www.commerce.wa.gov/EIA</t>
  </si>
  <si>
    <t>2015 Renewable Energy for Washington Qualifying Utilities</t>
  </si>
  <si>
    <t>CON_2014_Agriculture_Expend</t>
  </si>
  <si>
    <t>CON_2014_Agriculture_MWH</t>
  </si>
  <si>
    <t>CON_2014_Commercial_Expend</t>
  </si>
  <si>
    <t>CON_2014_Commercial_MWH</t>
  </si>
  <si>
    <t>CON_2014_Distribution_Expend</t>
  </si>
  <si>
    <t>CON_2014_Distribution_MWH</t>
  </si>
  <si>
    <t>CON_2014_Expenditures</t>
  </si>
  <si>
    <t>CON_2014_Industrial_Expend</t>
  </si>
  <si>
    <t>CON_2014_Industrial_MWH</t>
  </si>
  <si>
    <t>CON_2014_MWH</t>
  </si>
  <si>
    <t>CON_2014_NEEA_Expend</t>
  </si>
  <si>
    <t>CON_2014_NEEA_MWH</t>
  </si>
  <si>
    <t>CON_2014_OtherSector1_Expend</t>
  </si>
  <si>
    <t>CON_2014_OtherSector1_MWH</t>
  </si>
  <si>
    <t>CON_2014_OtherSector2_Expend</t>
  </si>
  <si>
    <t>CON_2014_OtherSector2_MWH</t>
  </si>
  <si>
    <t>CON_2014_Production_Expend</t>
  </si>
  <si>
    <t>CON_2014_Production_MWH</t>
  </si>
  <si>
    <t>CON_2014_Program1_Expend</t>
  </si>
  <si>
    <t>CON_2014_Program2_Expend</t>
  </si>
  <si>
    <t>CON_2014_Residential_Expend</t>
  </si>
  <si>
    <t>CON_2014_Residential_MWH</t>
  </si>
  <si>
    <t>REN_Expenditure_Amount_2015</t>
  </si>
  <si>
    <t>REN_Expenditure_Percent_2015</t>
  </si>
  <si>
    <t>REN_Load_2014</t>
  </si>
  <si>
    <t>REN_RetailRevenueRequirement_2015</t>
  </si>
  <si>
    <t>REN_Total_2015</t>
  </si>
  <si>
    <t>Mark Baker, Demand Side Management</t>
  </si>
  <si>
    <t>John Lyons, Energy Resources</t>
  </si>
  <si>
    <t>john.lyons@avistacorp.com</t>
  </si>
  <si>
    <t>Public Utility District No.1 of Benton County</t>
  </si>
  <si>
    <t>James Dykes / Power Management</t>
  </si>
  <si>
    <t>dykesj@bentonpud.org</t>
  </si>
  <si>
    <t>509-582-1267</t>
  </si>
  <si>
    <t>James White</t>
  </si>
  <si>
    <t>james.white@chelanpud.org</t>
  </si>
  <si>
    <t>509-661-4829</t>
  </si>
  <si>
    <t>Public Utility District No. 1 of Chelan County</t>
  </si>
  <si>
    <t>PUD #1 of Clallam County</t>
  </si>
  <si>
    <t>Fred Mitchell / Utility Services</t>
  </si>
  <si>
    <t>fredm@clallampud.net</t>
  </si>
  <si>
    <t>360-565-3235</t>
  </si>
  <si>
    <t>Lynn Latendresse</t>
  </si>
  <si>
    <t>llatendresse@clarkpud.com</t>
  </si>
  <si>
    <t>David Shepherd-Gaw, Energy Efficiency Services</t>
  </si>
  <si>
    <t>dshepherd-gaw@cowlitzpud.org</t>
  </si>
  <si>
    <t>360-501-9505</t>
  </si>
  <si>
    <t>Public Utility District No. 1 of Cowlitz County</t>
  </si>
  <si>
    <t>Gary Huhta Power Manager</t>
  </si>
  <si>
    <t>Public Utility No 2 of Grant Co.</t>
  </si>
  <si>
    <t>Diane Chestnut/ Customer Service Manager</t>
  </si>
  <si>
    <t>(509)766-2534</t>
  </si>
  <si>
    <t>Grant PUD #2</t>
  </si>
  <si>
    <t>Keith Knitter/Power Management</t>
  </si>
  <si>
    <t>(360) 538-6440</t>
  </si>
  <si>
    <t>May 29,2015</t>
  </si>
  <si>
    <t>John Francisco/Energy Resources</t>
  </si>
  <si>
    <t>509.789.4231</t>
  </si>
  <si>
    <t>Norm Goodbla - Power Supply</t>
  </si>
  <si>
    <t>norm@lcpud.org</t>
  </si>
  <si>
    <t>360.740.2430</t>
  </si>
  <si>
    <t>Public Utility District No. 1 of Lewis County</t>
  </si>
  <si>
    <t>Mason County PUD No. 3</t>
  </si>
  <si>
    <t xml:space="preserve">justinh@masonpud3.org </t>
  </si>
  <si>
    <t>Matt Samuelson, Power Supply Mgr.</t>
  </si>
  <si>
    <t>Pacific Power &amp; Light Company, d/b/a PacifiCorp</t>
  </si>
  <si>
    <t>503-813-6583</t>
  </si>
  <si>
    <t>Dan Anderson / Energy Efficiency</t>
  </si>
  <si>
    <t>425-424-6837</t>
  </si>
  <si>
    <t>Chris Schaefer/Regulatory Compliance</t>
  </si>
  <si>
    <t>chris.schaefer@pse.com</t>
  </si>
  <si>
    <t>Brendan O'Donnell</t>
  </si>
  <si>
    <t>Brendan.Odonnell@seattle.gov</t>
  </si>
  <si>
    <t>206-733-9265</t>
  </si>
  <si>
    <t>Eric Espenhorst/Power Management</t>
  </si>
  <si>
    <t>Eric.Espenhorst@Seattle.gov</t>
  </si>
  <si>
    <t xml:space="preserve">                        -   </t>
  </si>
  <si>
    <t>jstafford@cityoftacoma.org</t>
  </si>
  <si>
    <t>253-502-8940</t>
  </si>
  <si>
    <t>Tacoma Public Utilities</t>
  </si>
  <si>
    <t>Bill Dickens</t>
  </si>
  <si>
    <t>Average Load 2013-2014 (MWh)</t>
  </si>
  <si>
    <t>Qualifying Renewables for 2015 (MWh)</t>
  </si>
  <si>
    <t>Qualifying Renewables for 2015 (% of Load)</t>
  </si>
  <si>
    <t>Source: Utility reports submitted June 1, 2015. Available at:</t>
  </si>
  <si>
    <t>The preferred compliance path of Clark Public Utilities is the no-growth provision.</t>
  </si>
  <si>
    <t>2015 Renewable Resources and RECs by Resource Type</t>
  </si>
  <si>
    <t>2014 Conservation Acquired (MWh)</t>
  </si>
  <si>
    <t>2014 Conservation as a Percent of 2014-15 Target</t>
  </si>
  <si>
    <t>2014 Conservation Acquisitions by End Use Sector</t>
  </si>
  <si>
    <t>3% Renewable Target for 2015 (MWh)</t>
  </si>
  <si>
    <t>Prepared 6/17/2015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</si>
</sst>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textRotation="90"/>
    </xf>
    <xf numFmtId="9" fontId="0" fillId="0" borderId="0" xfId="2" applyFont="1"/>
    <xf numFmtId="165" fontId="0" fillId="0" borderId="0" xfId="2" applyNumberFormat="1" applyFont="1"/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0" applyNumberForma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3"/>
    <xf numFmtId="9" fontId="0" fillId="0" borderId="1" xfId="2" applyFont="1" applyBorder="1"/>
    <xf numFmtId="9" fontId="0" fillId="0" borderId="1" xfId="0" applyNumberFormat="1" applyBorder="1"/>
    <xf numFmtId="0" fontId="2" fillId="0" borderId="3" xfId="0" applyFont="1" applyFill="1" applyBorder="1" applyAlignment="1">
      <alignment horizontal="center" wrapText="1"/>
    </xf>
    <xf numFmtId="0" fontId="7" fillId="0" borderId="0" xfId="3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EIA/Pages/EnergyIndependence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B30" sqref="B30"/>
    </sheetView>
  </sheetViews>
  <sheetFormatPr defaultRowHeight="15" x14ac:dyDescent="0.25"/>
  <cols>
    <col min="1" max="1" width="19.85546875" customWidth="1"/>
    <col min="2" max="2" width="13.28515625" customWidth="1"/>
    <col min="3" max="3" width="13.5703125" customWidth="1"/>
    <col min="4" max="4" width="12.85546875" customWidth="1"/>
    <col min="5" max="5" width="13.5703125" customWidth="1"/>
    <col min="6" max="6" width="14.5703125" customWidth="1"/>
  </cols>
  <sheetData>
    <row r="1" spans="1:6" ht="18.75" x14ac:dyDescent="0.3">
      <c r="A1" s="29" t="s">
        <v>124</v>
      </c>
      <c r="B1" s="30"/>
      <c r="C1" s="30"/>
      <c r="D1" s="30"/>
      <c r="E1" s="30"/>
      <c r="F1" s="31"/>
    </row>
    <row r="2" spans="1:6" ht="105" x14ac:dyDescent="0.25">
      <c r="A2" s="6" t="s">
        <v>0</v>
      </c>
      <c r="B2" s="6" t="s">
        <v>206</v>
      </c>
      <c r="C2" s="6" t="s">
        <v>215</v>
      </c>
      <c r="D2" s="6" t="s">
        <v>207</v>
      </c>
      <c r="E2" s="6" t="s">
        <v>208</v>
      </c>
      <c r="F2" s="15" t="s">
        <v>110</v>
      </c>
    </row>
    <row r="3" spans="1:6" x14ac:dyDescent="0.25">
      <c r="A3" s="19" t="s">
        <v>1</v>
      </c>
      <c r="B3" s="2">
        <f>AVERAGE('2015 Reported Data'!AS2,'2015 Reported Data'!AT2)</f>
        <v>5682413</v>
      </c>
      <c r="C3" s="2">
        <f>ROUND(B3*0.03,0)</f>
        <v>170472</v>
      </c>
      <c r="D3" s="2">
        <f>'2015 Reported Data'!BG2</f>
        <v>622438.19999999995</v>
      </c>
      <c r="E3" s="5">
        <f>D3/B3</f>
        <v>0.10953765592187684</v>
      </c>
      <c r="F3" s="5">
        <f>'2015 Reported Data'!AR2</f>
        <v>1.5591408967214318E-2</v>
      </c>
    </row>
    <row r="4" spans="1:6" x14ac:dyDescent="0.25">
      <c r="A4" s="19" t="s">
        <v>2</v>
      </c>
      <c r="B4" s="2">
        <f>AVERAGE('2015 Reported Data'!AS3,'2015 Reported Data'!AT3)</f>
        <v>1739048.0734999999</v>
      </c>
      <c r="C4" s="2">
        <f t="shared" ref="C4:C19" si="0">ROUND(B4*0.03,0)</f>
        <v>52171</v>
      </c>
      <c r="D4" s="2">
        <f>'2015 Reported Data'!BG3</f>
        <v>52171</v>
      </c>
      <c r="E4" s="5">
        <f t="shared" ref="E4:E20" si="1">D4/B4</f>
        <v>2.999974572008288E-2</v>
      </c>
      <c r="F4" s="5">
        <f>'2015 Reported Data'!AR3</f>
        <v>2.7171414900157925E-2</v>
      </c>
    </row>
    <row r="5" spans="1:6" x14ac:dyDescent="0.25">
      <c r="A5" s="19" t="s">
        <v>3</v>
      </c>
      <c r="B5" s="2">
        <f>AVERAGE('2015 Reported Data'!AS4,'2015 Reported Data'!AT4)</f>
        <v>1591873</v>
      </c>
      <c r="C5" s="2">
        <f t="shared" si="0"/>
        <v>47756</v>
      </c>
      <c r="D5" s="2">
        <f>'2015 Reported Data'!BG4</f>
        <v>47756</v>
      </c>
      <c r="E5" s="5">
        <f t="shared" si="1"/>
        <v>2.9999880643744821E-2</v>
      </c>
      <c r="F5" s="5">
        <f>'2015 Reported Data'!AR4</f>
        <v>6.4614295669291347E-2</v>
      </c>
    </row>
    <row r="6" spans="1:6" x14ac:dyDescent="0.25">
      <c r="A6" s="19" t="s">
        <v>4</v>
      </c>
      <c r="B6" s="2">
        <f>AVERAGE('2015 Reported Data'!AS5,'2015 Reported Data'!AT5)</f>
        <v>633455.5</v>
      </c>
      <c r="C6" s="2">
        <f t="shared" si="0"/>
        <v>19004</v>
      </c>
      <c r="D6" s="2">
        <f>'2015 Reported Data'!BG5</f>
        <v>19004</v>
      </c>
      <c r="E6" s="5">
        <f t="shared" si="1"/>
        <v>3.0000528845356936E-2</v>
      </c>
      <c r="F6" s="5">
        <f>'2015 Reported Data'!AR5</f>
        <v>1.9616236471645589E-3</v>
      </c>
    </row>
    <row r="7" spans="1:6" x14ac:dyDescent="0.25">
      <c r="A7" s="19" t="s">
        <v>56</v>
      </c>
      <c r="B7" s="2">
        <f>AVERAGE('2015 Reported Data'!AS6,'2015 Reported Data'!AT6)</f>
        <v>4410942</v>
      </c>
      <c r="C7" s="2">
        <f t="shared" si="0"/>
        <v>132328</v>
      </c>
      <c r="D7" s="2">
        <f>'2015 Reported Data'!BG6</f>
        <v>159893</v>
      </c>
      <c r="E7" s="5">
        <f t="shared" si="1"/>
        <v>3.6249173079129129E-2</v>
      </c>
      <c r="F7" s="5">
        <f>'2015 Reported Data'!AR6</f>
        <v>3.6452006924564857E-2</v>
      </c>
    </row>
    <row r="8" spans="1:6" x14ac:dyDescent="0.25">
      <c r="A8" s="19" t="s">
        <v>5</v>
      </c>
      <c r="B8" s="2">
        <f>AVERAGE('2015 Reported Data'!AS7,'2015 Reported Data'!AT7)</f>
        <v>5186650.5204725945</v>
      </c>
      <c r="C8" s="2">
        <f t="shared" si="0"/>
        <v>155600</v>
      </c>
      <c r="D8" s="2">
        <f>'2015 Reported Data'!BG7</f>
        <v>155600.4</v>
      </c>
      <c r="E8" s="5">
        <f t="shared" si="1"/>
        <v>3.0000170511936108E-2</v>
      </c>
      <c r="F8" s="5">
        <f>'2015 Reported Data'!AR7</f>
        <v>3.4901767842963775E-2</v>
      </c>
    </row>
    <row r="9" spans="1:6" x14ac:dyDescent="0.25">
      <c r="A9" s="19" t="s">
        <v>6</v>
      </c>
      <c r="B9" s="2">
        <f>AVERAGE('2015 Reported Data'!AS8,'2015 Reported Data'!AT8)</f>
        <v>4043562.5</v>
      </c>
      <c r="C9" s="2">
        <f t="shared" si="0"/>
        <v>121307</v>
      </c>
      <c r="D9" s="2">
        <f>'2015 Reported Data'!BG8</f>
        <v>398144</v>
      </c>
      <c r="E9" s="5">
        <f t="shared" si="1"/>
        <v>9.846366910366787E-2</v>
      </c>
      <c r="F9" s="5">
        <f>'2015 Reported Data'!AR8</f>
        <v>0</v>
      </c>
    </row>
    <row r="10" spans="1:6" x14ac:dyDescent="0.25">
      <c r="A10" s="19" t="s">
        <v>7</v>
      </c>
      <c r="B10" s="2">
        <f>AVERAGE('2015 Reported Data'!AS9,'2015 Reported Data'!AT9)</f>
        <v>937322</v>
      </c>
      <c r="C10" s="2">
        <f t="shared" si="0"/>
        <v>28120</v>
      </c>
      <c r="D10" s="2">
        <f>'2015 Reported Data'!BG9</f>
        <v>29000</v>
      </c>
      <c r="E10" s="5">
        <f t="shared" si="1"/>
        <v>3.0939207657560582E-2</v>
      </c>
      <c r="F10" s="5">
        <f>'2015 Reported Data'!AR9</f>
        <v>4.0670731707317075E-3</v>
      </c>
    </row>
    <row r="11" spans="1:6" x14ac:dyDescent="0.25">
      <c r="A11" s="19" t="s">
        <v>8</v>
      </c>
      <c r="B11" s="2">
        <f>AVERAGE('2015 Reported Data'!AS10,'2015 Reported Data'!AT10)</f>
        <v>871529.5</v>
      </c>
      <c r="C11" s="2">
        <f t="shared" si="0"/>
        <v>26146</v>
      </c>
      <c r="D11" s="2">
        <f>'2015 Reported Data'!BG10</f>
        <v>26500</v>
      </c>
      <c r="E11" s="5">
        <f t="shared" si="1"/>
        <v>3.0406314416207367E-2</v>
      </c>
      <c r="F11" s="5">
        <f>'2015 Reported Data'!AR10</f>
        <v>3.419424682957006E-3</v>
      </c>
    </row>
    <row r="12" spans="1:6" x14ac:dyDescent="0.25">
      <c r="A12" s="19" t="s">
        <v>9</v>
      </c>
      <c r="B12" s="2">
        <f>AVERAGE('2015 Reported Data'!AS11,'2015 Reported Data'!AT11)</f>
        <v>911271</v>
      </c>
      <c r="C12" s="2">
        <f t="shared" si="0"/>
        <v>27338</v>
      </c>
      <c r="D12" s="2">
        <f>'2015 Reported Data'!BG11</f>
        <v>27648</v>
      </c>
      <c r="E12" s="5">
        <f t="shared" si="1"/>
        <v>3.0340041546367654E-2</v>
      </c>
      <c r="F12" s="5">
        <f>'2015 Reported Data'!AR11</f>
        <v>3.2765938132401404E-2</v>
      </c>
    </row>
    <row r="13" spans="1:6" x14ac:dyDescent="0.25">
      <c r="A13" s="19" t="s">
        <v>10</v>
      </c>
      <c r="B13" s="2">
        <f>AVERAGE('2015 Reported Data'!AS12,'2015 Reported Data'!AT12)</f>
        <v>645786.5</v>
      </c>
      <c r="C13" s="2">
        <f t="shared" si="0"/>
        <v>19374</v>
      </c>
      <c r="D13" s="2">
        <f>'2015 Reported Data'!BG12</f>
        <v>19374</v>
      </c>
      <c r="E13" s="5">
        <f t="shared" si="1"/>
        <v>3.0000627142252122E-2</v>
      </c>
      <c r="F13" s="5">
        <f>'2015 Reported Data'!AR12</f>
        <v>1.9014572485304249E-2</v>
      </c>
    </row>
    <row r="14" spans="1:6" x14ac:dyDescent="0.25">
      <c r="A14" s="19" t="s">
        <v>15</v>
      </c>
      <c r="B14" s="2">
        <f>AVERAGE('2015 Reported Data'!AS13,'2015 Reported Data'!AT13)</f>
        <v>4105167.0475000003</v>
      </c>
      <c r="C14" s="2">
        <f t="shared" si="0"/>
        <v>123155</v>
      </c>
      <c r="D14" s="2">
        <f>'2015 Reported Data'!BG13</f>
        <v>123155</v>
      </c>
      <c r="E14" s="5">
        <f t="shared" si="1"/>
        <v>2.9999997216922022E-2</v>
      </c>
      <c r="F14" s="5">
        <f>'2015 Reported Data'!AR13</f>
        <v>3.1611476925770725E-3</v>
      </c>
    </row>
    <row r="15" spans="1:6" x14ac:dyDescent="0.25">
      <c r="A15" s="19" t="s">
        <v>11</v>
      </c>
      <c r="B15" s="2">
        <f>AVERAGE('2015 Reported Data'!AS14,'2015 Reported Data'!AT14)</f>
        <v>575322</v>
      </c>
      <c r="C15" s="2">
        <f t="shared" si="0"/>
        <v>17260</v>
      </c>
      <c r="D15" s="2">
        <f>'2015 Reported Data'!BG14</f>
        <v>17260</v>
      </c>
      <c r="E15" s="5">
        <f t="shared" si="1"/>
        <v>3.000059097340272E-2</v>
      </c>
      <c r="F15" s="5">
        <f>'2015 Reported Data'!AR14</f>
        <v>1.1144307519065045E-3</v>
      </c>
    </row>
    <row r="16" spans="1:6" x14ac:dyDescent="0.25">
      <c r="A16" s="19" t="s">
        <v>14</v>
      </c>
      <c r="B16" s="2">
        <f>AVERAGE('2015 Reported Data'!AS15,'2015 Reported Data'!AT15)</f>
        <v>20888778.5</v>
      </c>
      <c r="C16" s="2">
        <f t="shared" ref="C16" si="2">ROUND(B16*0.03,0)</f>
        <v>626663</v>
      </c>
      <c r="D16" s="2">
        <f>'2015 Reported Data'!BG15</f>
        <v>762378</v>
      </c>
      <c r="E16" s="5">
        <f t="shared" ref="E16" si="3">D16/B16</f>
        <v>3.6497012020114052E-2</v>
      </c>
      <c r="F16" s="5">
        <f>'2015 Reported Data'!AR15</f>
        <v>1.3628244426312656E-2</v>
      </c>
    </row>
    <row r="17" spans="1:6" x14ac:dyDescent="0.25">
      <c r="A17" s="19" t="s">
        <v>12</v>
      </c>
      <c r="B17" s="2">
        <f>AVERAGE('2015 Reported Data'!AS16,'2015 Reported Data'!AT16)</f>
        <v>9423492</v>
      </c>
      <c r="C17" s="2">
        <f t="shared" si="0"/>
        <v>282705</v>
      </c>
      <c r="D17" s="2">
        <f>'2015 Reported Data'!BG16</f>
        <v>282705</v>
      </c>
      <c r="E17" s="5">
        <f t="shared" si="1"/>
        <v>3.0000025468265905E-2</v>
      </c>
      <c r="F17" s="5">
        <f>'2015 Reported Data'!AR16</f>
        <v>1.2362050164816177E-2</v>
      </c>
    </row>
    <row r="18" spans="1:6" x14ac:dyDescent="0.25">
      <c r="A18" s="19" t="s">
        <v>13</v>
      </c>
      <c r="B18" s="2">
        <f>AVERAGE('2015 Reported Data'!AS17,'2015 Reported Data'!AT17)</f>
        <v>6515408.5</v>
      </c>
      <c r="C18" s="2">
        <f t="shared" si="0"/>
        <v>195462</v>
      </c>
      <c r="D18" s="2">
        <f>'2015 Reported Data'!BG17</f>
        <v>1139847</v>
      </c>
      <c r="E18" s="5">
        <f t="shared" si="1"/>
        <v>0.17494635984835027</v>
      </c>
      <c r="F18" s="5">
        <f>'2015 Reported Data'!AR17</f>
        <v>6.2956460257897959E-2</v>
      </c>
    </row>
    <row r="19" spans="1:6" x14ac:dyDescent="0.25">
      <c r="A19" s="20" t="s">
        <v>87</v>
      </c>
      <c r="B19" s="7">
        <f>AVERAGE('2015 Reported Data'!AS18,'2015 Reported Data'!AT18)</f>
        <v>4783348.5</v>
      </c>
      <c r="C19" s="7">
        <f t="shared" si="0"/>
        <v>143500</v>
      </c>
      <c r="D19" s="7">
        <f>'2015 Reported Data'!BG18</f>
        <v>262883</v>
      </c>
      <c r="E19" s="8">
        <f t="shared" si="1"/>
        <v>5.4957944210002677E-2</v>
      </c>
      <c r="F19" s="8">
        <f>'2015 Reported Data'!AR18</f>
        <v>7.2006144606801513E-3</v>
      </c>
    </row>
    <row r="20" spans="1:6" x14ac:dyDescent="0.25">
      <c r="A20" s="21" t="s">
        <v>90</v>
      </c>
      <c r="B20" s="17">
        <f>SUM(B3:B19)</f>
        <v>72945370.141472593</v>
      </c>
      <c r="C20" s="17">
        <f>SUM(C3:C19)</f>
        <v>2188361</v>
      </c>
      <c r="D20" s="17">
        <f>SUM(D3:D19)</f>
        <v>4145756.5999999996</v>
      </c>
      <c r="E20" s="5">
        <f t="shared" si="1"/>
        <v>5.6833718054478115E-2</v>
      </c>
      <c r="F20" s="5">
        <f>SUM('2015 Reported Data'!AQ2:AQ18)/SUM('2015 Reported Data'!BE2:BE18)</f>
        <v>1.9846181336026319E-2</v>
      </c>
    </row>
    <row r="21" spans="1:6" x14ac:dyDescent="0.25">
      <c r="A21" s="16"/>
      <c r="B21" s="16"/>
      <c r="C21" s="16"/>
      <c r="D21" s="16"/>
    </row>
    <row r="22" spans="1:6" x14ac:dyDescent="0.25">
      <c r="A22" s="23" t="s">
        <v>114</v>
      </c>
      <c r="B22" s="16"/>
      <c r="C22" s="16"/>
      <c r="D22" s="16"/>
    </row>
    <row r="23" spans="1:6" x14ac:dyDescent="0.25">
      <c r="A23" s="22" t="s">
        <v>210</v>
      </c>
    </row>
    <row r="24" spans="1:6" x14ac:dyDescent="0.25">
      <c r="A24" s="22" t="s">
        <v>115</v>
      </c>
    </row>
    <row r="26" spans="1:6" x14ac:dyDescent="0.25">
      <c r="A26" t="s">
        <v>209</v>
      </c>
    </row>
    <row r="27" spans="1:6" x14ac:dyDescent="0.25">
      <c r="A27" s="24" t="s">
        <v>123</v>
      </c>
    </row>
    <row r="29" spans="1:6" x14ac:dyDescent="0.25">
      <c r="A29" t="s">
        <v>216</v>
      </c>
    </row>
    <row r="43" spans="1:5" x14ac:dyDescent="0.25">
      <c r="A43" s="1"/>
      <c r="B43" s="17"/>
      <c r="C43" s="17"/>
      <c r="D43" s="17"/>
      <c r="E43" s="10"/>
    </row>
    <row r="44" spans="1:5" x14ac:dyDescent="0.25">
      <c r="A44" s="1"/>
      <c r="B44" s="17"/>
      <c r="C44" s="17"/>
      <c r="D44" s="17"/>
      <c r="E44" s="10"/>
    </row>
    <row r="45" spans="1:5" x14ac:dyDescent="0.25">
      <c r="A45" s="16"/>
      <c r="B45" s="16"/>
      <c r="C45" s="16"/>
      <c r="D45" s="17"/>
    </row>
    <row r="46" spans="1:5" x14ac:dyDescent="0.25">
      <c r="A46" s="16"/>
      <c r="B46" s="16"/>
      <c r="C46" s="16"/>
      <c r="D46" s="17"/>
    </row>
    <row r="67" ht="30.75" customHeight="1" x14ac:dyDescent="0.25"/>
  </sheetData>
  <mergeCells count="1">
    <mergeCell ref="A1:F1"/>
  </mergeCells>
  <hyperlinks>
    <hyperlink ref="A2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A24" sqref="A24"/>
    </sheetView>
  </sheetViews>
  <sheetFormatPr defaultRowHeight="15" x14ac:dyDescent="0.25"/>
  <cols>
    <col min="1" max="1" width="31.85546875" customWidth="1"/>
    <col min="2" max="2" width="13.28515625" customWidth="1"/>
    <col min="3" max="3" width="14.140625" customWidth="1"/>
    <col min="4" max="4" width="12.42578125" customWidth="1"/>
    <col min="5" max="5" width="10.5703125" customWidth="1"/>
    <col min="7" max="7" width="18.85546875" bestFit="1" customWidth="1"/>
    <col min="8" max="8" width="12.42578125" customWidth="1"/>
    <col min="9" max="9" width="14.42578125" customWidth="1"/>
    <col min="10" max="10" width="14.140625" customWidth="1"/>
    <col min="11" max="11" width="3.140625" customWidth="1"/>
    <col min="12" max="12" width="19" customWidth="1"/>
    <col min="13" max="13" width="11.42578125" customWidth="1"/>
    <col min="14" max="14" width="11.85546875" customWidth="1"/>
    <col min="15" max="15" width="10.5703125" customWidth="1"/>
    <col min="16" max="16" width="12.42578125" customWidth="1"/>
    <col min="18" max="18" width="11.5703125" customWidth="1"/>
  </cols>
  <sheetData>
    <row r="1" spans="1:5" ht="18.75" x14ac:dyDescent="0.3">
      <c r="A1" s="29" t="s">
        <v>211</v>
      </c>
      <c r="B1" s="30"/>
      <c r="C1" s="30"/>
      <c r="D1" s="30"/>
      <c r="E1" s="31"/>
    </row>
    <row r="2" spans="1:5" ht="30" x14ac:dyDescent="0.25">
      <c r="A2" s="14" t="s">
        <v>97</v>
      </c>
      <c r="B2" s="6" t="s">
        <v>109</v>
      </c>
      <c r="C2" s="6" t="s">
        <v>98</v>
      </c>
      <c r="D2" s="6" t="s">
        <v>90</v>
      </c>
      <c r="E2" s="6" t="s">
        <v>99</v>
      </c>
    </row>
    <row r="3" spans="1:5" x14ac:dyDescent="0.25">
      <c r="A3" s="16" t="s">
        <v>91</v>
      </c>
      <c r="B3" s="2">
        <f>SUM('2015 Reported Data'!AN2:AN18)</f>
        <v>817779</v>
      </c>
      <c r="C3" s="9" t="s">
        <v>105</v>
      </c>
      <c r="D3" s="2">
        <f>B3</f>
        <v>817779</v>
      </c>
      <c r="E3" s="4">
        <f t="shared" ref="E3:E11" si="0">D3/$D$19</f>
        <v>0.19725687706798803</v>
      </c>
    </row>
    <row r="4" spans="1:5" x14ac:dyDescent="0.25">
      <c r="A4" s="16" t="s">
        <v>92</v>
      </c>
      <c r="B4" s="2">
        <f>SUM('2015 Reported Data'!AO2:AO18)</f>
        <v>1153718</v>
      </c>
      <c r="C4" s="2">
        <f>SUM('2015 Reported Data'!BC2:BC18)</f>
        <v>1798160</v>
      </c>
      <c r="D4" s="2">
        <f t="shared" ref="D4:D11" si="1">B4+C4</f>
        <v>2951878</v>
      </c>
      <c r="E4" s="4">
        <f t="shared" si="0"/>
        <v>0.71202395239508276</v>
      </c>
    </row>
    <row r="5" spans="1:5" x14ac:dyDescent="0.25">
      <c r="A5" s="16" t="s">
        <v>93</v>
      </c>
      <c r="B5" s="2">
        <f>SUM('2015 Reported Data'!AM2:AM18)</f>
        <v>0</v>
      </c>
      <c r="C5" s="2">
        <f>SUM('2015 Reported Data'!BB2:BB18)</f>
        <v>2904</v>
      </c>
      <c r="D5" s="2">
        <f t="shared" si="1"/>
        <v>2904</v>
      </c>
      <c r="E5" s="4">
        <f t="shared" si="0"/>
        <v>7.0047527633436077E-4</v>
      </c>
    </row>
    <row r="6" spans="1:5" x14ac:dyDescent="0.25">
      <c r="A6" s="16" t="s">
        <v>94</v>
      </c>
      <c r="B6" s="2">
        <f>SUM('2015 Reported Data'!AJ2:AJ18)</f>
        <v>0</v>
      </c>
      <c r="C6" s="2">
        <f>SUM('2015 Reported Data'!AY2:AY18)</f>
        <v>0</v>
      </c>
      <c r="D6" s="2">
        <f t="shared" si="1"/>
        <v>0</v>
      </c>
      <c r="E6" s="4">
        <f t="shared" si="0"/>
        <v>0</v>
      </c>
    </row>
    <row r="7" spans="1:5" x14ac:dyDescent="0.25">
      <c r="A7" s="16" t="s">
        <v>95</v>
      </c>
      <c r="B7" s="2">
        <f>SUM('2015 Reported Data'!AK2:AK18)</f>
        <v>0</v>
      </c>
      <c r="C7" s="2">
        <f>SUM('2015 Reported Data'!AZ2:AZ18)</f>
        <v>14</v>
      </c>
      <c r="D7" s="2">
        <f t="shared" si="1"/>
        <v>14</v>
      </c>
      <c r="E7" s="4">
        <f t="shared" si="0"/>
        <v>3.3769469244769458E-6</v>
      </c>
    </row>
    <row r="8" spans="1:5" x14ac:dyDescent="0.25">
      <c r="A8" s="16" t="s">
        <v>107</v>
      </c>
      <c r="B8" s="2">
        <f>SUM('2015 Reported Data'!AP2:AP18)</f>
        <v>0</v>
      </c>
      <c r="C8" s="2">
        <f>SUM('2015 Reported Data'!BD2:BD18)</f>
        <v>0</v>
      </c>
      <c r="D8" s="2">
        <f t="shared" si="1"/>
        <v>0</v>
      </c>
      <c r="E8" s="4">
        <f t="shared" si="0"/>
        <v>0</v>
      </c>
    </row>
    <row r="9" spans="1:5" x14ac:dyDescent="0.25">
      <c r="A9" s="16" t="s">
        <v>108</v>
      </c>
      <c r="B9" s="2">
        <f>SUM('2015 Reported Data'!AL2:AL18)</f>
        <v>17500</v>
      </c>
      <c r="C9" s="2">
        <f>SUM('2015 Reported Data'!BA2:BA18)</f>
        <v>0</v>
      </c>
      <c r="D9" s="2">
        <f t="shared" si="1"/>
        <v>17500</v>
      </c>
      <c r="E9" s="4">
        <f t="shared" si="0"/>
        <v>4.2211836555961823E-3</v>
      </c>
    </row>
    <row r="10" spans="1:5" x14ac:dyDescent="0.25">
      <c r="A10" s="16" t="s">
        <v>106</v>
      </c>
      <c r="B10" s="2">
        <f>SUM('2015 Reported Data'!AH2:AH18)</f>
        <v>0</v>
      </c>
      <c r="C10" s="2">
        <f>SUM('2015 Reported Data'!AV2:AV18)</f>
        <v>0</v>
      </c>
      <c r="D10" s="2">
        <f t="shared" si="1"/>
        <v>0</v>
      </c>
      <c r="E10" s="4">
        <f t="shared" si="0"/>
        <v>0</v>
      </c>
    </row>
    <row r="11" spans="1:5" ht="17.25" x14ac:dyDescent="0.4">
      <c r="A11" s="16" t="s">
        <v>96</v>
      </c>
      <c r="B11" s="12">
        <f>SUM('2015 Reported Data'!AI2:AI18)</f>
        <v>19488</v>
      </c>
      <c r="C11" s="12">
        <f>SUM('2015 Reported Data'!AW2:AW18)</f>
        <v>50628</v>
      </c>
      <c r="D11" s="12">
        <f t="shared" si="1"/>
        <v>70116</v>
      </c>
      <c r="E11" s="4">
        <f t="shared" si="0"/>
        <v>1.6912715039758965E-2</v>
      </c>
    </row>
    <row r="12" spans="1:5" x14ac:dyDescent="0.25">
      <c r="A12" s="1" t="s">
        <v>112</v>
      </c>
      <c r="B12" s="2">
        <f>SUM(B3:B11)</f>
        <v>2008485</v>
      </c>
      <c r="C12" s="2">
        <f>SUM(C3:C11)</f>
        <v>1851706</v>
      </c>
      <c r="D12" s="2">
        <f>SUM(D3:D11)</f>
        <v>3860191</v>
      </c>
    </row>
    <row r="13" spans="1:5" x14ac:dyDescent="0.25">
      <c r="A13" s="16"/>
      <c r="B13" s="2"/>
      <c r="C13" s="2"/>
      <c r="D13" s="2"/>
    </row>
    <row r="14" spans="1:5" x14ac:dyDescent="0.25">
      <c r="A14" s="16" t="s">
        <v>100</v>
      </c>
      <c r="B14" s="16"/>
      <c r="C14" s="16"/>
      <c r="D14" s="16"/>
    </row>
    <row r="15" spans="1:5" x14ac:dyDescent="0.25">
      <c r="A15" s="16" t="s">
        <v>101</v>
      </c>
      <c r="B15" s="2">
        <f>SUM('2015 Reported Data'!AG2:AG18)</f>
        <v>79610.2</v>
      </c>
      <c r="C15" s="2">
        <f>SUM('2015 Reported Data'!AU2:AU18)</f>
        <v>124996.4</v>
      </c>
      <c r="D15" s="2">
        <f>B15+C15</f>
        <v>204606.59999999998</v>
      </c>
      <c r="E15" s="4">
        <f>D15/$D$19</f>
        <v>4.9353259185548899E-2</v>
      </c>
    </row>
    <row r="16" spans="1:5" ht="17.25" x14ac:dyDescent="0.4">
      <c r="A16" s="16" t="s">
        <v>102</v>
      </c>
      <c r="B16" s="11" t="s">
        <v>105</v>
      </c>
      <c r="C16" s="12">
        <f>SUM('2015 Reported Data'!AX2:AX18)</f>
        <v>80959</v>
      </c>
      <c r="D16" s="12">
        <f>C16</f>
        <v>80959</v>
      </c>
      <c r="E16" s="4">
        <f>D16/$D$19</f>
        <v>1.952816043276636E-2</v>
      </c>
    </row>
    <row r="17" spans="1:5" x14ac:dyDescent="0.25">
      <c r="A17" s="1" t="s">
        <v>103</v>
      </c>
      <c r="B17" s="2">
        <f>B15</f>
        <v>79610.2</v>
      </c>
      <c r="C17" s="2">
        <f>SUM(C15:C16)</f>
        <v>205955.4</v>
      </c>
      <c r="D17" s="2">
        <f>SUM(D15:D16)</f>
        <v>285565.59999999998</v>
      </c>
    </row>
    <row r="18" spans="1:5" x14ac:dyDescent="0.25">
      <c r="A18" s="18"/>
      <c r="B18" s="18"/>
      <c r="C18" s="18"/>
      <c r="D18" s="18"/>
      <c r="E18" s="13"/>
    </row>
    <row r="19" spans="1:5" x14ac:dyDescent="0.25">
      <c r="A19" s="1" t="s">
        <v>104</v>
      </c>
      <c r="B19" s="17">
        <f>B12+B17</f>
        <v>2088095.2</v>
      </c>
      <c r="C19" s="17">
        <f>C12+C17</f>
        <v>2057661.4</v>
      </c>
      <c r="D19" s="17">
        <f>D12+D17</f>
        <v>4145756.6</v>
      </c>
      <c r="E19" s="10">
        <f>SUM(E3:E16)</f>
        <v>1</v>
      </c>
    </row>
    <row r="21" spans="1:5" x14ac:dyDescent="0.25">
      <c r="A21" t="s">
        <v>209</v>
      </c>
    </row>
    <row r="22" spans="1:5" x14ac:dyDescent="0.25">
      <c r="A22" s="24" t="s">
        <v>123</v>
      </c>
    </row>
    <row r="24" spans="1:5" x14ac:dyDescent="0.25">
      <c r="A24" t="s">
        <v>216</v>
      </c>
    </row>
    <row r="38" ht="30.75" customHeight="1" x14ac:dyDescent="0.25"/>
  </sheetData>
  <mergeCells count="1">
    <mergeCell ref="A1:E1"/>
  </mergeCells>
  <hyperlinks>
    <hyperlink ref="A2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workbookViewId="0">
      <selection activeCell="A26" sqref="A26"/>
    </sheetView>
  </sheetViews>
  <sheetFormatPr defaultRowHeight="15" x14ac:dyDescent="0.25"/>
  <cols>
    <col min="1" max="1" width="18.85546875" bestFit="1" customWidth="1"/>
    <col min="2" max="2" width="12.42578125" customWidth="1"/>
    <col min="3" max="3" width="14.42578125" customWidth="1"/>
    <col min="4" max="4" width="14.140625" customWidth="1"/>
  </cols>
  <sheetData>
    <row r="1" spans="1:4" ht="18.75" x14ac:dyDescent="0.3">
      <c r="A1" s="29" t="s">
        <v>113</v>
      </c>
      <c r="B1" s="30"/>
      <c r="C1" s="30"/>
      <c r="D1" s="31"/>
    </row>
    <row r="2" spans="1:4" ht="60" x14ac:dyDescent="0.25">
      <c r="A2" s="6" t="s">
        <v>0</v>
      </c>
      <c r="B2" s="6" t="s">
        <v>111</v>
      </c>
      <c r="C2" s="6" t="s">
        <v>212</v>
      </c>
      <c r="D2" s="6" t="s">
        <v>213</v>
      </c>
    </row>
    <row r="3" spans="1:4" x14ac:dyDescent="0.25">
      <c r="A3" s="19" t="s">
        <v>1</v>
      </c>
      <c r="B3" s="2">
        <f>'2015 Reported Data'!AC2</f>
        <v>79334</v>
      </c>
      <c r="C3" s="2">
        <f>'2015 Reported Data'!K2</f>
        <v>40940.457000000002</v>
      </c>
      <c r="D3" s="4">
        <f>C3/B3</f>
        <v>0.51605184410215044</v>
      </c>
    </row>
    <row r="4" spans="1:4" x14ac:dyDescent="0.25">
      <c r="A4" s="19" t="s">
        <v>2</v>
      </c>
      <c r="B4" s="2">
        <f>'2015 Reported Data'!AC3</f>
        <v>23740</v>
      </c>
      <c r="C4" s="2">
        <f>'2015 Reported Data'!K3</f>
        <v>18634</v>
      </c>
      <c r="D4" s="4">
        <f t="shared" ref="D4:D19" si="0">C4/B4</f>
        <v>0.78491996630160066</v>
      </c>
    </row>
    <row r="5" spans="1:4" x14ac:dyDescent="0.25">
      <c r="A5" s="19" t="s">
        <v>3</v>
      </c>
      <c r="B5" s="2">
        <f>'2015 Reported Data'!AC4</f>
        <v>18220.8</v>
      </c>
      <c r="C5" s="2">
        <f>'2015 Reported Data'!K4</f>
        <v>14279.765198958721</v>
      </c>
      <c r="D5" s="4">
        <f t="shared" si="0"/>
        <v>0.78370681852381463</v>
      </c>
    </row>
    <row r="6" spans="1:4" x14ac:dyDescent="0.25">
      <c r="A6" s="19" t="s">
        <v>4</v>
      </c>
      <c r="B6" s="2">
        <f>'2015 Reported Data'!AC5</f>
        <v>12088.8</v>
      </c>
      <c r="C6" s="2">
        <f>'2015 Reported Data'!K5</f>
        <v>6857.2</v>
      </c>
      <c r="D6" s="4">
        <f t="shared" si="0"/>
        <v>0.56723578849844492</v>
      </c>
    </row>
    <row r="7" spans="1:4" x14ac:dyDescent="0.25">
      <c r="A7" s="19" t="s">
        <v>56</v>
      </c>
      <c r="B7" s="2">
        <f>'2015 Reported Data'!AC6</f>
        <v>87863</v>
      </c>
      <c r="C7" s="2">
        <f>'2015 Reported Data'!K6</f>
        <v>66716.38</v>
      </c>
      <c r="D7" s="4">
        <f t="shared" si="0"/>
        <v>0.75932280937368413</v>
      </c>
    </row>
    <row r="8" spans="1:4" x14ac:dyDescent="0.25">
      <c r="A8" s="19" t="s">
        <v>5</v>
      </c>
      <c r="B8" s="2">
        <f>'2015 Reported Data'!AC7</f>
        <v>56940</v>
      </c>
      <c r="C8" s="2">
        <f>'2015 Reported Data'!K7</f>
        <v>93300.960486966156</v>
      </c>
      <c r="D8" s="4">
        <f t="shared" si="0"/>
        <v>1.6385837809442598</v>
      </c>
    </row>
    <row r="9" spans="1:4" x14ac:dyDescent="0.25">
      <c r="A9" s="19" t="s">
        <v>6</v>
      </c>
      <c r="B9" s="2">
        <f>'2015 Reported Data'!AC8</f>
        <v>32675</v>
      </c>
      <c r="C9" s="2">
        <f>'2015 Reported Data'!K8</f>
        <v>20920.730000000003</v>
      </c>
      <c r="D9" s="4">
        <f t="shared" si="0"/>
        <v>0.6402671767406275</v>
      </c>
    </row>
    <row r="10" spans="1:4" x14ac:dyDescent="0.25">
      <c r="A10" s="19" t="s">
        <v>7</v>
      </c>
      <c r="B10" s="2">
        <f>'2015 Reported Data'!AC9</f>
        <v>12702</v>
      </c>
      <c r="C10" s="2">
        <f>'2015 Reported Data'!K9</f>
        <v>10623.248</v>
      </c>
      <c r="D10" s="4">
        <f t="shared" si="0"/>
        <v>0.83634451267516918</v>
      </c>
    </row>
    <row r="11" spans="1:4" x14ac:dyDescent="0.25">
      <c r="A11" s="19" t="s">
        <v>8</v>
      </c>
      <c r="B11" s="2">
        <f>'2015 Reported Data'!AC10</f>
        <v>9110</v>
      </c>
      <c r="C11" s="2">
        <f>'2015 Reported Data'!K10</f>
        <v>5943</v>
      </c>
      <c r="D11" s="4">
        <f t="shared" si="0"/>
        <v>0.65236004390779367</v>
      </c>
    </row>
    <row r="12" spans="1:4" x14ac:dyDescent="0.25">
      <c r="A12" s="19" t="s">
        <v>9</v>
      </c>
      <c r="B12" s="2">
        <f>'2015 Reported Data'!AC11</f>
        <v>11563</v>
      </c>
      <c r="C12" s="2">
        <f>'2015 Reported Data'!K11</f>
        <v>4999.2700000000004</v>
      </c>
      <c r="D12" s="4">
        <f t="shared" si="0"/>
        <v>0.43235060105508955</v>
      </c>
    </row>
    <row r="13" spans="1:4" x14ac:dyDescent="0.25">
      <c r="A13" s="19" t="s">
        <v>10</v>
      </c>
      <c r="B13" s="2">
        <f>'2015 Reported Data'!AC12</f>
        <v>5791</v>
      </c>
      <c r="C13" s="2">
        <f>'2015 Reported Data'!K12</f>
        <v>6894.67</v>
      </c>
      <c r="D13" s="4">
        <f t="shared" si="0"/>
        <v>1.1905836643066827</v>
      </c>
    </row>
    <row r="14" spans="1:4" x14ac:dyDescent="0.25">
      <c r="A14" s="19" t="s">
        <v>15</v>
      </c>
      <c r="B14" s="2">
        <f>'2015 Reported Data'!AC13</f>
        <v>74703</v>
      </c>
      <c r="C14" s="2">
        <f>'2015 Reported Data'!K13</f>
        <v>55268</v>
      </c>
      <c r="D14" s="4">
        <f t="shared" si="0"/>
        <v>0.73983641888545304</v>
      </c>
    </row>
    <row r="15" spans="1:4" x14ac:dyDescent="0.25">
      <c r="A15" s="19" t="s">
        <v>11</v>
      </c>
      <c r="B15" s="2">
        <f>'2015 Reported Data'!AC14</f>
        <v>5729.04</v>
      </c>
      <c r="C15" s="2">
        <f>'2015 Reported Data'!K14</f>
        <v>6406.16</v>
      </c>
      <c r="D15" s="4">
        <f t="shared" si="0"/>
        <v>1.1181908312736515</v>
      </c>
    </row>
    <row r="16" spans="1:4" x14ac:dyDescent="0.25">
      <c r="A16" s="19" t="s">
        <v>14</v>
      </c>
      <c r="B16" s="2">
        <f>'2015 Reported Data'!AC15</f>
        <v>485770</v>
      </c>
      <c r="C16" s="2">
        <f>'2015 Reported Data'!K15</f>
        <v>378539</v>
      </c>
      <c r="D16" s="4">
        <f t="shared" si="0"/>
        <v>0.77925561479712624</v>
      </c>
    </row>
    <row r="17" spans="1:4" x14ac:dyDescent="0.25">
      <c r="A17" s="19" t="s">
        <v>12</v>
      </c>
      <c r="B17" s="2">
        <f>'2015 Reported Data'!AC16</f>
        <v>207436.79999999999</v>
      </c>
      <c r="C17" s="2">
        <f>'2015 Reported Data'!K16</f>
        <v>159032.97850533418</v>
      </c>
      <c r="D17" s="4">
        <f t="shared" si="0"/>
        <v>0.76665750004499778</v>
      </c>
    </row>
    <row r="18" spans="1:4" x14ac:dyDescent="0.25">
      <c r="A18" s="19" t="s">
        <v>13</v>
      </c>
      <c r="B18" s="2">
        <f>'2015 Reported Data'!AC17</f>
        <v>116508</v>
      </c>
      <c r="C18" s="2">
        <f>'2015 Reported Data'!K17</f>
        <v>106305.57938790222</v>
      </c>
      <c r="D18" s="4">
        <f t="shared" si="0"/>
        <v>0.91243158742663355</v>
      </c>
    </row>
    <row r="19" spans="1:4" x14ac:dyDescent="0.25">
      <c r="A19" s="20" t="s">
        <v>87</v>
      </c>
      <c r="B19" s="7">
        <f>'2015 Reported Data'!AC18</f>
        <v>70956</v>
      </c>
      <c r="C19" s="7">
        <f>'2015 Reported Data'!K18</f>
        <v>56078</v>
      </c>
      <c r="D19" s="25">
        <f t="shared" si="0"/>
        <v>0.79032076216246683</v>
      </c>
    </row>
    <row r="20" spans="1:4" x14ac:dyDescent="0.25">
      <c r="A20" s="21" t="s">
        <v>90</v>
      </c>
      <c r="B20" s="17">
        <f>SUM(B3:B19)</f>
        <v>1311130.44</v>
      </c>
      <c r="C20" s="17">
        <f t="shared" ref="C20" si="1">SUM(C3:C19)</f>
        <v>1051739.3985791614</v>
      </c>
      <c r="D20" s="4">
        <f>C20/B20</f>
        <v>0.80216229178476051</v>
      </c>
    </row>
    <row r="21" spans="1:4" x14ac:dyDescent="0.25">
      <c r="A21" s="16"/>
      <c r="B21" s="16"/>
      <c r="C21" s="16"/>
      <c r="D21" s="16"/>
    </row>
    <row r="23" spans="1:4" x14ac:dyDescent="0.25">
      <c r="A23" t="s">
        <v>209</v>
      </c>
    </row>
    <row r="24" spans="1:4" x14ac:dyDescent="0.25">
      <c r="A24" s="28" t="s">
        <v>123</v>
      </c>
      <c r="B24" s="28"/>
      <c r="C24" s="28"/>
      <c r="D24" s="28"/>
    </row>
    <row r="26" spans="1:4" x14ac:dyDescent="0.25">
      <c r="A26" t="s">
        <v>216</v>
      </c>
    </row>
    <row r="66" ht="30.75" customHeight="1" x14ac:dyDescent="0.25"/>
  </sheetData>
  <mergeCells count="1">
    <mergeCell ref="A1:D1"/>
  </mergeCells>
  <hyperlinks>
    <hyperlink ref="A24" r:id="rId1" display="http://www.commerce.wa.gov/Programs/Energy/Office/EIA/Pages/EnergyIndependence.aspx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A25" sqref="A25"/>
    </sheetView>
  </sheetViews>
  <sheetFormatPr defaultRowHeight="15" x14ac:dyDescent="0.25"/>
  <cols>
    <col min="1" max="1" width="19" customWidth="1"/>
    <col min="2" max="2" width="11.42578125" customWidth="1"/>
    <col min="3" max="3" width="11.85546875" customWidth="1"/>
    <col min="4" max="4" width="10.5703125" customWidth="1"/>
    <col min="5" max="5" width="12.42578125" customWidth="1"/>
    <col min="7" max="7" width="11.5703125" customWidth="1"/>
  </cols>
  <sheetData>
    <row r="1" spans="1:8" ht="18.75" x14ac:dyDescent="0.3">
      <c r="A1" s="29" t="s">
        <v>214</v>
      </c>
      <c r="B1" s="30"/>
      <c r="C1" s="30"/>
      <c r="D1" s="30"/>
      <c r="E1" s="30"/>
      <c r="F1" s="30"/>
      <c r="G1" s="30"/>
      <c r="H1" s="31"/>
    </row>
    <row r="2" spans="1:8" x14ac:dyDescent="0.25">
      <c r="A2" s="6" t="s">
        <v>0</v>
      </c>
      <c r="B2" s="27" t="s">
        <v>116</v>
      </c>
      <c r="C2" s="27" t="s">
        <v>117</v>
      </c>
      <c r="D2" s="27" t="s">
        <v>118</v>
      </c>
      <c r="E2" s="27" t="s">
        <v>119</v>
      </c>
      <c r="F2" s="27" t="s">
        <v>120</v>
      </c>
      <c r="G2" s="27" t="s">
        <v>122</v>
      </c>
      <c r="H2" s="27" t="s">
        <v>121</v>
      </c>
    </row>
    <row r="3" spans="1:8" x14ac:dyDescent="0.25">
      <c r="A3" s="19" t="s">
        <v>1</v>
      </c>
      <c r="B3" s="4">
        <f>'2015 Reported Data'!W2/'2015 Reported Data'!K2</f>
        <v>0.58204357611347624</v>
      </c>
      <c r="C3" s="4">
        <f>'2015 Reported Data'!E2/'2015 Reported Data'!K2</f>
        <v>0.39633966469890647</v>
      </c>
      <c r="D3" s="4">
        <f>'2015 Reported Data'!J2/'2015 Reported Data'!K2</f>
        <v>0</v>
      </c>
      <c r="E3" s="4">
        <f>'2015 Reported Data'!C2/'2015 Reported Data'!K2</f>
        <v>0</v>
      </c>
      <c r="F3" s="4">
        <f>'2015 Reported Data'!M2/'2015 Reported Data'!K2</f>
        <v>0</v>
      </c>
      <c r="G3" s="4">
        <f>'2015 Reported Data'!G2/'2015 Reported Data'!K2</f>
        <v>2.1616759187617275E-2</v>
      </c>
      <c r="H3" s="10">
        <f>1-SUM(B3:G3)</f>
        <v>0</v>
      </c>
    </row>
    <row r="4" spans="1:8" x14ac:dyDescent="0.25">
      <c r="A4" s="19" t="s">
        <v>2</v>
      </c>
      <c r="B4" s="4">
        <f>'2015 Reported Data'!W3/'2015 Reported Data'!K3</f>
        <v>0.29913062144467101</v>
      </c>
      <c r="C4" s="4">
        <f>'2015 Reported Data'!E3/'2015 Reported Data'!K3</f>
        <v>0.11774176236986154</v>
      </c>
      <c r="D4" s="4">
        <f>'2015 Reported Data'!J3/'2015 Reported Data'!K3</f>
        <v>0.25748631533755501</v>
      </c>
      <c r="E4" s="4">
        <f>'2015 Reported Data'!C3/'2015 Reported Data'!K3</f>
        <v>0</v>
      </c>
      <c r="F4" s="4">
        <f>'2015 Reported Data'!M3/'2015 Reported Data'!K3</f>
        <v>0.32564130084791243</v>
      </c>
      <c r="G4" s="4">
        <f>'2015 Reported Data'!G3/'2015 Reported Data'!K3</f>
        <v>0</v>
      </c>
      <c r="H4" s="10">
        <f t="shared" ref="H4:H20" si="0">1-SUM(B4:G4)</f>
        <v>0</v>
      </c>
    </row>
    <row r="5" spans="1:8" x14ac:dyDescent="0.25">
      <c r="A5" s="19" t="s">
        <v>3</v>
      </c>
      <c r="B5" s="4">
        <f>'2015 Reported Data'!W4/'2015 Reported Data'!K4</f>
        <v>0.33307291357611551</v>
      </c>
      <c r="C5" s="4">
        <f>'2015 Reported Data'!E4/'2015 Reported Data'!K4</f>
        <v>7.052531928700316E-2</v>
      </c>
      <c r="D5" s="4">
        <f>'2015 Reported Data'!J4/'2015 Reported Data'!K4</f>
        <v>0.25921896812910616</v>
      </c>
      <c r="E5" s="4">
        <f>'2015 Reported Data'!C4/'2015 Reported Data'!K4</f>
        <v>2.1008748800846948E-3</v>
      </c>
      <c r="F5" s="4">
        <f>'2015 Reported Data'!M4/'2015 Reported Data'!K4</f>
        <v>0.33508192412769044</v>
      </c>
      <c r="G5" s="4">
        <f>'2015 Reported Data'!G4/'2015 Reported Data'!K4</f>
        <v>0</v>
      </c>
      <c r="H5" s="10">
        <f t="shared" si="0"/>
        <v>0</v>
      </c>
    </row>
    <row r="6" spans="1:8" x14ac:dyDescent="0.25">
      <c r="A6" s="19" t="s">
        <v>4</v>
      </c>
      <c r="B6" s="4">
        <f>'2015 Reported Data'!W5/'2015 Reported Data'!K5</f>
        <v>0.46024616461529488</v>
      </c>
      <c r="C6" s="4">
        <f>'2015 Reported Data'!E5/'2015 Reported Data'!K5</f>
        <v>8.3561803651636235E-2</v>
      </c>
      <c r="D6" s="4">
        <f>'2015 Reported Data'!J5/'2015 Reported Data'!K5</f>
        <v>3.0624744793793387E-3</v>
      </c>
      <c r="E6" s="4">
        <f>'2015 Reported Data'!C5/'2015 Reported Data'!K5</f>
        <v>0</v>
      </c>
      <c r="F6" s="4">
        <f>'2015 Reported Data'!M5/'2015 Reported Data'!K5</f>
        <v>0.32377646852942893</v>
      </c>
      <c r="G6" s="4">
        <f>'2015 Reported Data'!G5/'2015 Reported Data'!K5</f>
        <v>0.12935308872426063</v>
      </c>
      <c r="H6" s="10">
        <f t="shared" si="0"/>
        <v>0</v>
      </c>
    </row>
    <row r="7" spans="1:8" x14ac:dyDescent="0.25">
      <c r="A7" s="19" t="s">
        <v>56</v>
      </c>
      <c r="B7" s="4">
        <f>'2015 Reported Data'!W6/'2015 Reported Data'!K6</f>
        <v>0.25144319880664989</v>
      </c>
      <c r="C7" s="4">
        <f>'2015 Reported Data'!E6/'2015 Reported Data'!K6</f>
        <v>0.12548642477304672</v>
      </c>
      <c r="D7" s="4">
        <f>'2015 Reported Data'!J6/'2015 Reported Data'!K6</f>
        <v>0.3512780519566559</v>
      </c>
      <c r="E7" s="4">
        <f>'2015 Reported Data'!C6/'2015 Reported Data'!K6</f>
        <v>0</v>
      </c>
      <c r="F7" s="4">
        <f>'2015 Reported Data'!M6/'2015 Reported Data'!K6</f>
        <v>0.27179232446364743</v>
      </c>
      <c r="G7" s="4">
        <f>'2015 Reported Data'!G6/'2015 Reported Data'!K6</f>
        <v>0</v>
      </c>
      <c r="H7" s="10">
        <f t="shared" si="0"/>
        <v>0</v>
      </c>
    </row>
    <row r="8" spans="1:8" x14ac:dyDescent="0.25">
      <c r="A8" s="19" t="s">
        <v>5</v>
      </c>
      <c r="B8" s="4">
        <f>'2015 Reported Data'!W7/'2015 Reported Data'!K7</f>
        <v>4.1994518593914697E-2</v>
      </c>
      <c r="C8" s="4">
        <f>'2015 Reported Data'!E7/'2015 Reported Data'!K7</f>
        <v>7.167175745135182E-2</v>
      </c>
      <c r="D8" s="4">
        <f>'2015 Reported Data'!J7/'2015 Reported Data'!K7</f>
        <v>0.6892098651972941</v>
      </c>
      <c r="E8" s="4">
        <f>'2015 Reported Data'!C7/'2015 Reported Data'!K7</f>
        <v>0</v>
      </c>
      <c r="F8" s="4">
        <f>'2015 Reported Data'!M7/'2015 Reported Data'!K7</f>
        <v>0.19712385875743949</v>
      </c>
      <c r="G8" s="4">
        <f>'2015 Reported Data'!G7/'2015 Reported Data'!K7</f>
        <v>0</v>
      </c>
      <c r="H8" s="10">
        <f t="shared" si="0"/>
        <v>0</v>
      </c>
    </row>
    <row r="9" spans="1:8" x14ac:dyDescent="0.25">
      <c r="A9" s="19" t="s">
        <v>6</v>
      </c>
      <c r="B9" s="4">
        <f>'2015 Reported Data'!W8/'2015 Reported Data'!K8</f>
        <v>7.9997208510410464E-2</v>
      </c>
      <c r="C9" s="4">
        <f>'2015 Reported Data'!E8/'2015 Reported Data'!K8</f>
        <v>0.17960941133507288</v>
      </c>
      <c r="D9" s="4">
        <f>'2015 Reported Data'!J8/'2015 Reported Data'!K8</f>
        <v>0.41301187864859396</v>
      </c>
      <c r="E9" s="4">
        <f>'2015 Reported Data'!C8/'2015 Reported Data'!K8</f>
        <v>0.28969639204750497</v>
      </c>
      <c r="F9" s="4">
        <f>'2015 Reported Data'!M8/'2015 Reported Data'!K8</f>
        <v>3.7685109458417555E-2</v>
      </c>
      <c r="G9" s="4">
        <f>'2015 Reported Data'!G8/'2015 Reported Data'!K8</f>
        <v>0</v>
      </c>
      <c r="H9" s="10">
        <f t="shared" si="0"/>
        <v>0</v>
      </c>
    </row>
    <row r="10" spans="1:8" x14ac:dyDescent="0.25">
      <c r="A10" s="19" t="s">
        <v>7</v>
      </c>
      <c r="B10" s="4">
        <f>'2015 Reported Data'!W9/'2015 Reported Data'!K9</f>
        <v>0.25155206769153843</v>
      </c>
      <c r="C10" s="4">
        <f>'2015 Reported Data'!E9/'2015 Reported Data'!K9</f>
        <v>0.15682369459886469</v>
      </c>
      <c r="D10" s="4">
        <f>'2015 Reported Data'!J9/'2015 Reported Data'!K9</f>
        <v>0.21819880322854179</v>
      </c>
      <c r="E10" s="4">
        <f>'2015 Reported Data'!C9/'2015 Reported Data'!K9</f>
        <v>0</v>
      </c>
      <c r="F10" s="4">
        <f>'2015 Reported Data'!M9/'2015 Reported Data'!K9</f>
        <v>0.37342543448105514</v>
      </c>
      <c r="G10" s="4">
        <f>'2015 Reported Data'!G9/'2015 Reported Data'!K9</f>
        <v>0</v>
      </c>
      <c r="H10" s="10">
        <f t="shared" si="0"/>
        <v>0</v>
      </c>
    </row>
    <row r="11" spans="1:8" x14ac:dyDescent="0.25">
      <c r="A11" s="19" t="s">
        <v>8</v>
      </c>
      <c r="B11" s="4">
        <f>'2015 Reported Data'!W10/'2015 Reported Data'!K10</f>
        <v>0.25492175668854117</v>
      </c>
      <c r="C11" s="4">
        <f>'2015 Reported Data'!E10/'2015 Reported Data'!K10</f>
        <v>0.19535588086824837</v>
      </c>
      <c r="D11" s="4">
        <f>'2015 Reported Data'!J10/'2015 Reported Data'!K10</f>
        <v>0</v>
      </c>
      <c r="E11" s="4">
        <f>'2015 Reported Data'!C10/'2015 Reported Data'!K10</f>
        <v>5.3003533568904596E-2</v>
      </c>
      <c r="F11" s="4">
        <f>'2015 Reported Data'!M10/'2015 Reported Data'!K10</f>
        <v>0.49671882887430591</v>
      </c>
      <c r="G11" s="4">
        <f>'2015 Reported Data'!G10/'2015 Reported Data'!K10</f>
        <v>0</v>
      </c>
      <c r="H11" s="10">
        <f t="shared" si="0"/>
        <v>0</v>
      </c>
    </row>
    <row r="12" spans="1:8" x14ac:dyDescent="0.25">
      <c r="A12" s="19" t="s">
        <v>9</v>
      </c>
      <c r="B12" s="4">
        <f>'2015 Reported Data'!W11/'2015 Reported Data'!K11</f>
        <v>0.12552032596759125</v>
      </c>
      <c r="C12" s="4">
        <f>'2015 Reported Data'!E11/'2015 Reported Data'!K11</f>
        <v>0.11695707573305703</v>
      </c>
      <c r="D12" s="4">
        <f>'2015 Reported Data'!J11/'2015 Reported Data'!K11</f>
        <v>9.1965426952335033E-2</v>
      </c>
      <c r="E12" s="4">
        <f>'2015 Reported Data'!C11/'2015 Reported Data'!K11</f>
        <v>0</v>
      </c>
      <c r="F12" s="4">
        <f>'2015 Reported Data'!M11/'2015 Reported Data'!K11</f>
        <v>0.66555717134701664</v>
      </c>
      <c r="G12" s="4">
        <f>'2015 Reported Data'!G11/'2015 Reported Data'!K11</f>
        <v>0</v>
      </c>
      <c r="H12" s="10">
        <f t="shared" si="0"/>
        <v>0</v>
      </c>
    </row>
    <row r="13" spans="1:8" x14ac:dyDescent="0.25">
      <c r="A13" s="19" t="s">
        <v>10</v>
      </c>
      <c r="B13" s="4">
        <f>'2015 Reported Data'!W12/'2015 Reported Data'!K12</f>
        <v>0.24313999074647516</v>
      </c>
      <c r="C13" s="4">
        <f>'2015 Reported Data'!E12/'2015 Reported Data'!K12</f>
        <v>0.43603247145983781</v>
      </c>
      <c r="D13" s="4">
        <f>'2015 Reported Data'!J12/'2015 Reported Data'!K12</f>
        <v>0</v>
      </c>
      <c r="E13" s="4">
        <f>'2015 Reported Data'!C12/'2015 Reported Data'!K12</f>
        <v>0</v>
      </c>
      <c r="F13" s="4">
        <f>'2015 Reported Data'!M12/'2015 Reported Data'!K12</f>
        <v>0.320827537793687</v>
      </c>
      <c r="G13" s="4">
        <f>'2015 Reported Data'!G12/'2015 Reported Data'!K12</f>
        <v>0</v>
      </c>
      <c r="H13" s="10">
        <f t="shared" si="0"/>
        <v>0</v>
      </c>
    </row>
    <row r="14" spans="1:8" x14ac:dyDescent="0.25">
      <c r="A14" s="19" t="s">
        <v>15</v>
      </c>
      <c r="B14" s="4">
        <f>'2015 Reported Data'!W13/'2015 Reported Data'!K13</f>
        <v>0.36219874068176883</v>
      </c>
      <c r="C14" s="4">
        <f>'2015 Reported Data'!E13/'2015 Reported Data'!K13</f>
        <v>0.18640081059564304</v>
      </c>
      <c r="D14" s="4">
        <f>'2015 Reported Data'!J13/'2015 Reported Data'!K13</f>
        <v>0.30703119345733515</v>
      </c>
      <c r="E14" s="4">
        <f>'2015 Reported Data'!C13/'2015 Reported Data'!K13</f>
        <v>1.7424187594991678E-2</v>
      </c>
      <c r="F14" s="4">
        <f>'2015 Reported Data'!M13/'2015 Reported Data'!K13</f>
        <v>0.12694506767026129</v>
      </c>
      <c r="G14" s="4">
        <f>'2015 Reported Data'!G13/'2015 Reported Data'!K13</f>
        <v>0</v>
      </c>
      <c r="H14" s="10">
        <f t="shared" si="0"/>
        <v>0</v>
      </c>
    </row>
    <row r="15" spans="1:8" x14ac:dyDescent="0.25">
      <c r="A15" s="19" t="s">
        <v>11</v>
      </c>
      <c r="B15" s="4">
        <f>'2015 Reported Data'!W14/'2015 Reported Data'!K14</f>
        <v>0.4192636462404935</v>
      </c>
      <c r="C15" s="4">
        <f>'2015 Reported Data'!E14/'2015 Reported Data'!K14</f>
        <v>0.18033111879815678</v>
      </c>
      <c r="D15" s="4">
        <f>'2015 Reported Data'!J14/'2015 Reported Data'!K14</f>
        <v>9.3191553130112272E-3</v>
      </c>
      <c r="E15" s="4">
        <f>'2015 Reported Data'!C14/'2015 Reported Data'!K14</f>
        <v>0</v>
      </c>
      <c r="F15" s="4">
        <f>'2015 Reported Data'!M14/'2015 Reported Data'!K14</f>
        <v>0.39108607964833852</v>
      </c>
      <c r="G15" s="4">
        <f>'2015 Reported Data'!G14/'2015 Reported Data'!K14</f>
        <v>0</v>
      </c>
      <c r="H15" s="10">
        <f t="shared" si="0"/>
        <v>0</v>
      </c>
    </row>
    <row r="16" spans="1:8" x14ac:dyDescent="0.25">
      <c r="A16" s="19" t="s">
        <v>14</v>
      </c>
      <c r="B16" s="4">
        <f>'2015 Reported Data'!W15/'2015 Reported Data'!K15</f>
        <v>0.39958630418530189</v>
      </c>
      <c r="C16" s="4">
        <f>'2015 Reported Data'!E15/'2015 Reported Data'!K15</f>
        <v>0.35385257529607256</v>
      </c>
      <c r="D16" s="4">
        <f>'2015 Reported Data'!J15/'2015 Reported Data'!K15</f>
        <v>3.9316952810674724E-2</v>
      </c>
      <c r="E16" s="4">
        <f>'2015 Reported Data'!C15/'2015 Reported Data'!K15</f>
        <v>0</v>
      </c>
      <c r="F16" s="4">
        <f>'2015 Reported Data'!M15/'2015 Reported Data'!K15</f>
        <v>0.13260192476864999</v>
      </c>
      <c r="G16" s="4">
        <f>'2015 Reported Data'!G15/'2015 Reported Data'!K15</f>
        <v>3.9520366461579916E-3</v>
      </c>
      <c r="H16" s="10">
        <f t="shared" ref="H16" si="1">1-SUM(B16:G16)</f>
        <v>7.0690206293142932E-2</v>
      </c>
    </row>
    <row r="17" spans="1:8" x14ac:dyDescent="0.25">
      <c r="A17" s="19" t="s">
        <v>12</v>
      </c>
      <c r="B17" s="4">
        <f>'2015 Reported Data'!W16/'2015 Reported Data'!K16</f>
        <v>0.29333751831630084</v>
      </c>
      <c r="C17" s="4">
        <f>'2015 Reported Data'!E16/'2015 Reported Data'!K16</f>
        <v>0.3327654302860521</v>
      </c>
      <c r="D17" s="4">
        <f>'2015 Reported Data'!J16/'2015 Reported Data'!K16</f>
        <v>0.12978049020133095</v>
      </c>
      <c r="E17" s="4">
        <f>'2015 Reported Data'!C16/'2015 Reported Data'!K16</f>
        <v>0</v>
      </c>
      <c r="F17" s="4">
        <f>'2015 Reported Data'!M16/'2015 Reported Data'!K16</f>
        <v>0.24411656119631608</v>
      </c>
      <c r="G17" s="4">
        <f>'2015 Reported Data'!G16/'2015 Reported Data'!K16</f>
        <v>0</v>
      </c>
      <c r="H17" s="10">
        <f t="shared" si="0"/>
        <v>0</v>
      </c>
    </row>
    <row r="18" spans="1:8" x14ac:dyDescent="0.25">
      <c r="A18" s="19" t="s">
        <v>13</v>
      </c>
      <c r="B18" s="4">
        <f>'2015 Reported Data'!W17/'2015 Reported Data'!K17</f>
        <v>0.32322899918665027</v>
      </c>
      <c r="C18" s="4">
        <f>'2015 Reported Data'!E17/'2015 Reported Data'!K17</f>
        <v>0.33242529272264343</v>
      </c>
      <c r="D18" s="4">
        <f>'2015 Reported Data'!J17/'2015 Reported Data'!K17</f>
        <v>8.1935453390805144E-2</v>
      </c>
      <c r="E18" s="4">
        <f>'2015 Reported Data'!C17/'2015 Reported Data'!K17</f>
        <v>0</v>
      </c>
      <c r="F18" s="4">
        <f>'2015 Reported Data'!M17/'2015 Reported Data'!K17</f>
        <v>0.26241025469990126</v>
      </c>
      <c r="G18" s="4">
        <f>'2015 Reported Data'!G17/'2015 Reported Data'!K17</f>
        <v>0</v>
      </c>
      <c r="H18" s="10">
        <f t="shared" si="0"/>
        <v>0</v>
      </c>
    </row>
    <row r="19" spans="1:8" x14ac:dyDescent="0.25">
      <c r="A19" s="20" t="s">
        <v>87</v>
      </c>
      <c r="B19" s="25">
        <f>'2015 Reported Data'!W18/'2015 Reported Data'!K18</f>
        <v>0.2391133777952138</v>
      </c>
      <c r="C19" s="25">
        <f>'2015 Reported Data'!E18/'2015 Reported Data'!K18</f>
        <v>0.34744463069296339</v>
      </c>
      <c r="D19" s="25">
        <f>'2015 Reported Data'!J18/'2015 Reported Data'!K18</f>
        <v>0.10972217268804166</v>
      </c>
      <c r="E19" s="25">
        <f>'2015 Reported Data'!C18/'2015 Reported Data'!K18</f>
        <v>0</v>
      </c>
      <c r="F19" s="25">
        <f>'2015 Reported Data'!M18/'2015 Reported Data'!K18</f>
        <v>0.30371981882378118</v>
      </c>
      <c r="G19" s="25">
        <f>'2015 Reported Data'!G18/'2015 Reported Data'!K18</f>
        <v>0</v>
      </c>
      <c r="H19" s="26">
        <f t="shared" si="0"/>
        <v>0</v>
      </c>
    </row>
    <row r="20" spans="1:8" x14ac:dyDescent="0.25">
      <c r="A20" s="21" t="s">
        <v>90</v>
      </c>
      <c r="B20" s="4">
        <f>SUMPRODUCT(B3:B19,'Conservation by Utility'!$C3:$C19)/'Conservation by Utility'!$C20</f>
        <v>0.31809864463638027</v>
      </c>
      <c r="C20" s="4">
        <f>SUMPRODUCT(C3:C19,'Conservation by Utility'!$C3:$C19)/'Conservation by Utility'!$C20</f>
        <v>0.28370389478721736</v>
      </c>
      <c r="D20" s="4">
        <f>SUMPRODUCT(D3:D19,'Conservation by Utility'!$C3:$C19)/'Conservation by Utility'!$C20</f>
        <v>0.16647950280293816</v>
      </c>
      <c r="E20" s="4">
        <f>SUMPRODUCT(E3:E19,'Conservation by Utility'!$C3:$C19)/'Conservation by Utility'!$C20</f>
        <v>7.006165224916581E-3</v>
      </c>
      <c r="F20" s="4">
        <f>SUMPRODUCT(F3:F19,'Conservation by Utility'!$C3:$C19)/'Conservation by Utility'!$C20</f>
        <v>0.19616194451531357</v>
      </c>
      <c r="G20" s="4">
        <f>SUMPRODUCT(G3:G19,'Conservation by Utility'!$C3:$C19)/'Conservation by Utility'!$C20</f>
        <v>3.107233602178332E-3</v>
      </c>
      <c r="H20" s="10">
        <f t="shared" si="0"/>
        <v>2.5442614431055777E-2</v>
      </c>
    </row>
    <row r="22" spans="1:8" x14ac:dyDescent="0.25">
      <c r="A22" t="s">
        <v>209</v>
      </c>
    </row>
    <row r="23" spans="1:8" x14ac:dyDescent="0.25">
      <c r="A23" s="24" t="s">
        <v>123</v>
      </c>
    </row>
    <row r="25" spans="1:8" x14ac:dyDescent="0.25">
      <c r="A25" t="s">
        <v>216</v>
      </c>
    </row>
    <row r="65" ht="30.75" customHeight="1" x14ac:dyDescent="0.25"/>
  </sheetData>
  <mergeCells count="1">
    <mergeCell ref="A1:H1"/>
  </mergeCells>
  <hyperlinks>
    <hyperlink ref="A23" r:id="rId1"/>
  </hyperlinks>
  <pageMargins left="0.7" right="0.7" top="0.75" bottom="0.75" header="0.3" footer="0.3"/>
  <pageSetup scale="9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opLeftCell="BQ1" workbookViewId="0">
      <selection activeCell="CB1" sqref="CB1:CB1048576"/>
    </sheetView>
  </sheetViews>
  <sheetFormatPr defaultRowHeight="15" x14ac:dyDescent="0.25"/>
  <cols>
    <col min="1" max="1" width="36.140625" bestFit="1" customWidth="1"/>
  </cols>
  <sheetData>
    <row r="1" spans="1:80" ht="189.75" x14ac:dyDescent="0.25">
      <c r="B1" s="3" t="s">
        <v>125</v>
      </c>
      <c r="C1" s="3" t="s">
        <v>126</v>
      </c>
      <c r="D1" s="3" t="s">
        <v>127</v>
      </c>
      <c r="E1" s="3" t="s">
        <v>128</v>
      </c>
      <c r="F1" s="3" t="s">
        <v>129</v>
      </c>
      <c r="G1" s="3" t="s">
        <v>130</v>
      </c>
      <c r="H1" s="3" t="s">
        <v>131</v>
      </c>
      <c r="I1" s="3" t="s">
        <v>132</v>
      </c>
      <c r="J1" s="3" t="s">
        <v>133</v>
      </c>
      <c r="K1" s="3" t="s">
        <v>134</v>
      </c>
      <c r="L1" s="3" t="s">
        <v>135</v>
      </c>
      <c r="M1" s="3" t="s">
        <v>136</v>
      </c>
      <c r="N1" s="3" t="s">
        <v>137</v>
      </c>
      <c r="O1" s="3" t="s">
        <v>138</v>
      </c>
      <c r="P1" s="3" t="s">
        <v>139</v>
      </c>
      <c r="Q1" s="3" t="s">
        <v>140</v>
      </c>
      <c r="R1" s="3" t="s">
        <v>141</v>
      </c>
      <c r="S1" s="3" t="s">
        <v>142</v>
      </c>
      <c r="T1" s="3" t="s">
        <v>143</v>
      </c>
      <c r="U1" s="3" t="s">
        <v>144</v>
      </c>
      <c r="V1" s="3" t="s">
        <v>145</v>
      </c>
      <c r="W1" s="3" t="s">
        <v>146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147</v>
      </c>
      <c r="AR1" s="3" t="s">
        <v>148</v>
      </c>
      <c r="AS1" s="3" t="s">
        <v>37</v>
      </c>
      <c r="AT1" s="3" t="s">
        <v>149</v>
      </c>
      <c r="AU1" s="3" t="s">
        <v>38</v>
      </c>
      <c r="AV1" s="3" t="s">
        <v>39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46</v>
      </c>
      <c r="BD1" s="3" t="s">
        <v>47</v>
      </c>
      <c r="BE1" s="3" t="s">
        <v>150</v>
      </c>
      <c r="BF1" s="3" t="s">
        <v>48</v>
      </c>
      <c r="BG1" s="3" t="s">
        <v>151</v>
      </c>
      <c r="BH1" s="3" t="s">
        <v>49</v>
      </c>
      <c r="BI1" s="3" t="s">
        <v>29</v>
      </c>
      <c r="BJ1" s="3" t="s">
        <v>30</v>
      </c>
      <c r="BK1" s="3" t="s">
        <v>31</v>
      </c>
      <c r="BL1" s="3" t="s">
        <v>32</v>
      </c>
      <c r="BM1" s="3" t="s">
        <v>33</v>
      </c>
      <c r="BN1" s="3" t="s">
        <v>34</v>
      </c>
      <c r="BO1" s="3" t="s">
        <v>35</v>
      </c>
      <c r="BP1" s="3" t="s">
        <v>36</v>
      </c>
      <c r="BQ1" s="3" t="s">
        <v>38</v>
      </c>
      <c r="BR1" s="3" t="s">
        <v>39</v>
      </c>
      <c r="BS1" s="3" t="s">
        <v>40</v>
      </c>
      <c r="BT1" s="3" t="s">
        <v>41</v>
      </c>
      <c r="BU1" s="3" t="s">
        <v>42</v>
      </c>
      <c r="BV1" s="3" t="s">
        <v>43</v>
      </c>
      <c r="BW1" s="3" t="s">
        <v>44</v>
      </c>
      <c r="BX1" s="3" t="s">
        <v>45</v>
      </c>
      <c r="BY1" s="3" t="s">
        <v>46</v>
      </c>
      <c r="BZ1" s="3" t="s">
        <v>47</v>
      </c>
      <c r="CA1" s="3" t="s">
        <v>48</v>
      </c>
      <c r="CB1" s="3" t="s">
        <v>49</v>
      </c>
    </row>
    <row r="2" spans="1:80" x14ac:dyDescent="0.25">
      <c r="A2" t="s">
        <v>1</v>
      </c>
      <c r="B2">
        <v>0</v>
      </c>
      <c r="C2">
        <v>0</v>
      </c>
      <c r="D2">
        <v>3781678</v>
      </c>
      <c r="E2">
        <v>16226.326999999999</v>
      </c>
      <c r="F2">
        <v>0</v>
      </c>
      <c r="G2">
        <v>885</v>
      </c>
      <c r="H2">
        <v>11055028</v>
      </c>
      <c r="I2">
        <v>0</v>
      </c>
      <c r="J2">
        <v>0</v>
      </c>
      <c r="K2">
        <v>40940.457000000002</v>
      </c>
      <c r="L2">
        <v>1445817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1711914</v>
      </c>
      <c r="U2">
        <v>0</v>
      </c>
      <c r="V2">
        <v>4115619</v>
      </c>
      <c r="W2">
        <v>23829.13</v>
      </c>
      <c r="X2" t="s">
        <v>152</v>
      </c>
      <c r="Y2" t="s">
        <v>50</v>
      </c>
      <c r="Z2" t="s">
        <v>51</v>
      </c>
      <c r="AA2">
        <v>394200</v>
      </c>
      <c r="AB2">
        <v>0</v>
      </c>
      <c r="AC2">
        <v>79334</v>
      </c>
      <c r="AD2" t="s">
        <v>52</v>
      </c>
      <c r="AE2" t="s">
        <v>153</v>
      </c>
      <c r="AF2" t="s">
        <v>154</v>
      </c>
      <c r="AG2">
        <v>67058.2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170089</v>
      </c>
      <c r="AO2">
        <v>335291</v>
      </c>
      <c r="AP2">
        <v>0</v>
      </c>
      <c r="AQ2">
        <v>7585414.5599999987</v>
      </c>
      <c r="AR2">
        <v>1.5591408967214318E-2</v>
      </c>
      <c r="AS2">
        <v>5678868</v>
      </c>
      <c r="AT2">
        <v>5685958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50000</v>
      </c>
      <c r="BD2">
        <v>0</v>
      </c>
      <c r="BE2">
        <v>486512449</v>
      </c>
      <c r="BF2">
        <v>42156</v>
      </c>
      <c r="BG2">
        <v>622438.19999999995</v>
      </c>
      <c r="BH2" t="s">
        <v>1</v>
      </c>
      <c r="BI2">
        <v>0</v>
      </c>
      <c r="BJ2">
        <v>0</v>
      </c>
      <c r="BK2">
        <v>0</v>
      </c>
      <c r="BL2">
        <v>170089</v>
      </c>
      <c r="BM2">
        <v>335291</v>
      </c>
      <c r="BN2">
        <v>0</v>
      </c>
      <c r="BO2">
        <v>7585414.5599999987</v>
      </c>
      <c r="BP2">
        <v>1.5591408967214318E-2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50000</v>
      </c>
      <c r="BZ2">
        <v>0</v>
      </c>
      <c r="CA2">
        <v>42156</v>
      </c>
      <c r="CB2" t="s">
        <v>1</v>
      </c>
    </row>
    <row r="3" spans="1:80" x14ac:dyDescent="0.25">
      <c r="A3" t="s">
        <v>155</v>
      </c>
      <c r="B3">
        <v>0</v>
      </c>
      <c r="C3">
        <v>0</v>
      </c>
      <c r="D3">
        <v>337221</v>
      </c>
      <c r="E3">
        <v>2194</v>
      </c>
      <c r="F3">
        <v>0</v>
      </c>
      <c r="G3">
        <v>0</v>
      </c>
      <c r="H3">
        <v>2541899</v>
      </c>
      <c r="I3">
        <v>432533</v>
      </c>
      <c r="J3">
        <v>4798</v>
      </c>
      <c r="K3">
        <v>18634</v>
      </c>
      <c r="L3">
        <v>0</v>
      </c>
      <c r="M3">
        <v>6068</v>
      </c>
      <c r="N3">
        <v>236342</v>
      </c>
      <c r="O3">
        <v>0</v>
      </c>
      <c r="P3">
        <v>0</v>
      </c>
      <c r="Q3">
        <v>0</v>
      </c>
      <c r="R3">
        <v>0</v>
      </c>
      <c r="S3">
        <v>0</v>
      </c>
      <c r="T3">
        <v>494310</v>
      </c>
      <c r="U3">
        <v>0</v>
      </c>
      <c r="V3">
        <v>1041493</v>
      </c>
      <c r="W3">
        <v>5574</v>
      </c>
      <c r="X3" t="s">
        <v>156</v>
      </c>
      <c r="Y3" t="s">
        <v>157</v>
      </c>
      <c r="Z3" t="s">
        <v>158</v>
      </c>
      <c r="AA3">
        <v>135867.6</v>
      </c>
      <c r="AB3">
        <v>42156</v>
      </c>
      <c r="AC3">
        <v>23740</v>
      </c>
      <c r="AD3" t="s">
        <v>155</v>
      </c>
      <c r="AE3" t="s">
        <v>156</v>
      </c>
      <c r="AF3" t="s">
        <v>157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52171</v>
      </c>
      <c r="AP3">
        <v>0</v>
      </c>
      <c r="AQ3">
        <v>3213930</v>
      </c>
      <c r="AR3">
        <v>2.7171414900157925E-2</v>
      </c>
      <c r="AS3">
        <v>1696773.75</v>
      </c>
      <c r="AT3">
        <v>1781322.3970000001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118283498</v>
      </c>
      <c r="BF3">
        <v>42156</v>
      </c>
      <c r="BG3">
        <v>52171</v>
      </c>
      <c r="BH3" t="s">
        <v>155</v>
      </c>
      <c r="BI3">
        <v>0</v>
      </c>
      <c r="BJ3">
        <v>0</v>
      </c>
      <c r="BK3">
        <v>0</v>
      </c>
      <c r="BL3">
        <v>0</v>
      </c>
      <c r="BM3">
        <v>52171</v>
      </c>
      <c r="BN3">
        <v>0</v>
      </c>
      <c r="BO3">
        <v>3213930</v>
      </c>
      <c r="BP3">
        <v>2.7171414900157925E-2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42156</v>
      </c>
      <c r="CB3" t="s">
        <v>155</v>
      </c>
    </row>
    <row r="4" spans="1:80" x14ac:dyDescent="0.25">
      <c r="A4" t="s">
        <v>53</v>
      </c>
      <c r="B4">
        <v>6556.6399999999994</v>
      </c>
      <c r="C4">
        <v>30</v>
      </c>
      <c r="D4">
        <v>208027.34000000003</v>
      </c>
      <c r="E4">
        <v>1007.085</v>
      </c>
      <c r="F4">
        <v>0</v>
      </c>
      <c r="G4">
        <v>0</v>
      </c>
      <c r="H4">
        <v>2592795.8400000003</v>
      </c>
      <c r="I4">
        <v>745898.10000000009</v>
      </c>
      <c r="J4">
        <v>3701.5859999999998</v>
      </c>
      <c r="K4">
        <v>14279.765198958721</v>
      </c>
      <c r="L4">
        <v>343247</v>
      </c>
      <c r="M4">
        <v>4784.8911989587205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1289066.76</v>
      </c>
      <c r="W4">
        <v>4756.2030000000004</v>
      </c>
      <c r="X4" t="s">
        <v>159</v>
      </c>
      <c r="Y4" t="s">
        <v>160</v>
      </c>
      <c r="Z4" t="s">
        <v>161</v>
      </c>
      <c r="AA4">
        <v>114668.4</v>
      </c>
      <c r="AB4">
        <v>42155</v>
      </c>
      <c r="AC4">
        <v>18220.8</v>
      </c>
      <c r="AD4" t="s">
        <v>162</v>
      </c>
      <c r="AE4" t="s">
        <v>54</v>
      </c>
      <c r="AF4" t="s">
        <v>55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47756</v>
      </c>
      <c r="AO4">
        <v>0</v>
      </c>
      <c r="AP4">
        <v>0</v>
      </c>
      <c r="AQ4">
        <v>3282406.22</v>
      </c>
      <c r="AR4">
        <v>6.4614295669291347E-2</v>
      </c>
      <c r="AS4">
        <v>1599996</v>
      </c>
      <c r="AT4">
        <v>1583750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50800000</v>
      </c>
      <c r="BF4">
        <v>42153</v>
      </c>
      <c r="BG4">
        <v>47756</v>
      </c>
      <c r="BH4" t="s">
        <v>53</v>
      </c>
      <c r="BI4">
        <v>0</v>
      </c>
      <c r="BJ4">
        <v>0</v>
      </c>
      <c r="BK4">
        <v>0</v>
      </c>
      <c r="BL4">
        <v>47756</v>
      </c>
      <c r="BM4">
        <v>0</v>
      </c>
      <c r="BN4">
        <v>0</v>
      </c>
      <c r="BO4">
        <v>3282406.22</v>
      </c>
      <c r="BP4">
        <v>6.4614295669291347E-2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42153</v>
      </c>
      <c r="CB4" t="s">
        <v>53</v>
      </c>
    </row>
    <row r="5" spans="1:80" x14ac:dyDescent="0.25">
      <c r="A5" t="s">
        <v>163</v>
      </c>
      <c r="B5">
        <v>0</v>
      </c>
      <c r="C5">
        <v>0</v>
      </c>
      <c r="D5">
        <v>217112</v>
      </c>
      <c r="E5">
        <v>573</v>
      </c>
      <c r="F5">
        <v>57017</v>
      </c>
      <c r="G5">
        <v>887</v>
      </c>
      <c r="H5">
        <v>1339517</v>
      </c>
      <c r="I5">
        <v>14889</v>
      </c>
      <c r="J5">
        <v>21</v>
      </c>
      <c r="K5">
        <v>6857.2</v>
      </c>
      <c r="L5">
        <v>0</v>
      </c>
      <c r="M5">
        <v>2220.1999999999998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1050499</v>
      </c>
      <c r="W5">
        <v>3156</v>
      </c>
      <c r="X5" t="s">
        <v>164</v>
      </c>
      <c r="Y5" t="s">
        <v>165</v>
      </c>
      <c r="Z5" t="s">
        <v>166</v>
      </c>
      <c r="AA5">
        <v>60269</v>
      </c>
      <c r="AB5">
        <v>42152</v>
      </c>
      <c r="AC5">
        <v>12088.8</v>
      </c>
      <c r="AD5" t="s">
        <v>163</v>
      </c>
      <c r="AE5" t="s">
        <v>164</v>
      </c>
      <c r="AF5" t="s">
        <v>165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114024</v>
      </c>
      <c r="AR5">
        <v>1.9616236471645589E-3</v>
      </c>
      <c r="AS5">
        <v>642859</v>
      </c>
      <c r="AT5">
        <v>624052</v>
      </c>
      <c r="AU5">
        <v>0</v>
      </c>
      <c r="AV5">
        <v>0</v>
      </c>
      <c r="AW5">
        <v>0</v>
      </c>
      <c r="AX5">
        <v>19004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58127358</v>
      </c>
      <c r="BF5">
        <v>42152</v>
      </c>
      <c r="BG5">
        <v>19004</v>
      </c>
      <c r="BH5" t="s">
        <v>163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114024</v>
      </c>
      <c r="BP5">
        <v>1.9616236471645589E-3</v>
      </c>
      <c r="BQ5">
        <v>0</v>
      </c>
      <c r="BR5">
        <v>0</v>
      </c>
      <c r="BS5">
        <v>0</v>
      </c>
      <c r="BT5">
        <v>19004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42152</v>
      </c>
      <c r="CB5" t="s">
        <v>163</v>
      </c>
    </row>
    <row r="6" spans="1:80" x14ac:dyDescent="0.25">
      <c r="A6" t="s">
        <v>56</v>
      </c>
      <c r="B6">
        <v>0</v>
      </c>
      <c r="C6">
        <v>0</v>
      </c>
      <c r="D6">
        <v>1309917.51</v>
      </c>
      <c r="E6">
        <v>8372</v>
      </c>
      <c r="F6">
        <v>0</v>
      </c>
      <c r="G6">
        <v>0</v>
      </c>
      <c r="H6">
        <v>7163156.2700000005</v>
      </c>
      <c r="I6">
        <v>2418034.91</v>
      </c>
      <c r="J6">
        <v>23436</v>
      </c>
      <c r="K6">
        <v>66716.38</v>
      </c>
      <c r="L6">
        <v>561280</v>
      </c>
      <c r="M6">
        <v>18133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2873923.85</v>
      </c>
      <c r="W6">
        <v>16775.38</v>
      </c>
      <c r="X6" t="e">
        <v>#VALUE!</v>
      </c>
      <c r="Y6" t="e">
        <v>#VALUE!</v>
      </c>
      <c r="Z6" t="e">
        <v>#VALUE!</v>
      </c>
      <c r="AA6">
        <v>494064</v>
      </c>
      <c r="AB6" t="e">
        <v>#VALUE!</v>
      </c>
      <c r="AC6">
        <v>87863</v>
      </c>
      <c r="AD6" t="e">
        <v>#VALUE!</v>
      </c>
      <c r="AE6" t="s">
        <v>167</v>
      </c>
      <c r="AF6" t="s">
        <v>168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15744</v>
      </c>
      <c r="AP6">
        <v>0</v>
      </c>
      <c r="AQ6">
        <v>12573232</v>
      </c>
      <c r="AR6">
        <v>3.6452006924564857E-2</v>
      </c>
      <c r="AS6">
        <v>4441161</v>
      </c>
      <c r="AT6">
        <v>4380723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144149</v>
      </c>
      <c r="BD6">
        <v>0</v>
      </c>
      <c r="BE6">
        <v>344925645</v>
      </c>
      <c r="BF6">
        <v>42150</v>
      </c>
      <c r="BG6">
        <v>159893</v>
      </c>
      <c r="BH6" t="s">
        <v>56</v>
      </c>
      <c r="BI6">
        <v>0</v>
      </c>
      <c r="BJ6">
        <v>0</v>
      </c>
      <c r="BK6">
        <v>0</v>
      </c>
      <c r="BL6">
        <v>0</v>
      </c>
      <c r="BM6">
        <v>15744</v>
      </c>
      <c r="BN6">
        <v>0</v>
      </c>
      <c r="BO6">
        <v>12573232</v>
      </c>
      <c r="BP6">
        <v>3.6452006924564857E-2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144149</v>
      </c>
      <c r="BZ6">
        <v>0</v>
      </c>
      <c r="CA6">
        <v>42150</v>
      </c>
      <c r="CB6" t="s">
        <v>56</v>
      </c>
    </row>
    <row r="7" spans="1:80" x14ac:dyDescent="0.25">
      <c r="A7" t="s">
        <v>57</v>
      </c>
      <c r="B7">
        <v>0</v>
      </c>
      <c r="C7">
        <v>0</v>
      </c>
      <c r="D7">
        <v>1199072.9199999997</v>
      </c>
      <c r="E7">
        <v>6687.0438099999983</v>
      </c>
      <c r="F7">
        <v>0</v>
      </c>
      <c r="G7">
        <v>0</v>
      </c>
      <c r="H7">
        <v>9059300.4399999995</v>
      </c>
      <c r="I7">
        <v>6072239.1699999999</v>
      </c>
      <c r="J7">
        <v>64303.942400000007</v>
      </c>
      <c r="K7">
        <v>93300.960486966156</v>
      </c>
      <c r="L7">
        <v>95466.37000000001</v>
      </c>
      <c r="M7">
        <v>18391.845356966158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170507.89999999985</v>
      </c>
      <c r="U7">
        <v>0</v>
      </c>
      <c r="V7">
        <v>1522014.0800000008</v>
      </c>
      <c r="W7">
        <v>3918.1289200000006</v>
      </c>
      <c r="X7" t="s">
        <v>169</v>
      </c>
      <c r="Y7" t="s">
        <v>170</v>
      </c>
      <c r="Z7" t="s">
        <v>171</v>
      </c>
      <c r="AA7">
        <v>289080</v>
      </c>
      <c r="AB7">
        <v>42156</v>
      </c>
      <c r="AC7">
        <v>56940</v>
      </c>
      <c r="AD7" t="s">
        <v>172</v>
      </c>
      <c r="AE7" t="s">
        <v>173</v>
      </c>
      <c r="AF7" t="s">
        <v>58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4992</v>
      </c>
      <c r="AP7">
        <v>0</v>
      </c>
      <c r="AQ7">
        <v>8995923.0878402907</v>
      </c>
      <c r="AR7">
        <v>3.4901767842963775E-2</v>
      </c>
      <c r="AS7">
        <v>5251015.6438042512</v>
      </c>
      <c r="AT7">
        <v>5122285.3971409379</v>
      </c>
      <c r="AU7">
        <v>16687.400000000001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133921</v>
      </c>
      <c r="BD7">
        <v>0</v>
      </c>
      <c r="BE7">
        <v>257749783</v>
      </c>
      <c r="BF7">
        <v>42156</v>
      </c>
      <c r="BG7">
        <v>155600.4</v>
      </c>
      <c r="BH7" t="s">
        <v>57</v>
      </c>
      <c r="BI7">
        <v>0</v>
      </c>
      <c r="BJ7">
        <v>0</v>
      </c>
      <c r="BK7">
        <v>0</v>
      </c>
      <c r="BL7">
        <v>0</v>
      </c>
      <c r="BM7">
        <v>4992</v>
      </c>
      <c r="BN7">
        <v>0</v>
      </c>
      <c r="BO7">
        <v>8995923.0878402907</v>
      </c>
      <c r="BP7">
        <v>3.4901767842963775E-2</v>
      </c>
      <c r="BQ7">
        <v>16687.400000000001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133921</v>
      </c>
      <c r="BZ7">
        <v>0</v>
      </c>
      <c r="CA7">
        <v>42156</v>
      </c>
      <c r="CB7" t="s">
        <v>57</v>
      </c>
    </row>
    <row r="8" spans="1:80" x14ac:dyDescent="0.25">
      <c r="A8" t="s">
        <v>174</v>
      </c>
      <c r="B8">
        <v>610198</v>
      </c>
      <c r="C8">
        <v>6060.66</v>
      </c>
      <c r="D8">
        <v>645576</v>
      </c>
      <c r="E8">
        <v>3757.56</v>
      </c>
      <c r="F8">
        <v>0</v>
      </c>
      <c r="G8">
        <v>0</v>
      </c>
      <c r="H8">
        <v>2283803</v>
      </c>
      <c r="I8">
        <v>460931</v>
      </c>
      <c r="J8">
        <v>8640.51</v>
      </c>
      <c r="K8">
        <v>20920.730000000003</v>
      </c>
      <c r="L8">
        <v>0</v>
      </c>
      <c r="M8">
        <v>788.4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567098</v>
      </c>
      <c r="W8">
        <v>1673.6</v>
      </c>
      <c r="X8" t="s">
        <v>175</v>
      </c>
      <c r="Y8" t="s">
        <v>59</v>
      </c>
      <c r="Z8" t="s">
        <v>176</v>
      </c>
      <c r="AA8">
        <v>182471</v>
      </c>
      <c r="AB8">
        <v>2014</v>
      </c>
      <c r="AC8">
        <v>32675</v>
      </c>
      <c r="AD8" t="s">
        <v>177</v>
      </c>
      <c r="AE8" t="s">
        <v>178</v>
      </c>
      <c r="AF8" t="s">
        <v>60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398144</v>
      </c>
      <c r="AO8">
        <v>0</v>
      </c>
      <c r="AP8">
        <v>0</v>
      </c>
      <c r="AQ8">
        <v>0</v>
      </c>
      <c r="AR8">
        <v>0</v>
      </c>
      <c r="AS8">
        <v>3904509</v>
      </c>
      <c r="AT8">
        <v>4182616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168911239</v>
      </c>
      <c r="BF8">
        <v>42153</v>
      </c>
      <c r="BG8">
        <v>398144</v>
      </c>
      <c r="BH8" t="s">
        <v>174</v>
      </c>
      <c r="BI8">
        <v>0</v>
      </c>
      <c r="BJ8">
        <v>0</v>
      </c>
      <c r="BK8">
        <v>0</v>
      </c>
      <c r="BL8">
        <v>398144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42153</v>
      </c>
      <c r="CB8" t="s">
        <v>174</v>
      </c>
    </row>
    <row r="9" spans="1:80" x14ac:dyDescent="0.25">
      <c r="A9" t="s">
        <v>61</v>
      </c>
      <c r="B9">
        <v>0</v>
      </c>
      <c r="C9">
        <v>0</v>
      </c>
      <c r="D9">
        <v>286860</v>
      </c>
      <c r="E9">
        <v>1665.9770000000001</v>
      </c>
      <c r="F9">
        <v>0</v>
      </c>
      <c r="G9">
        <v>0</v>
      </c>
      <c r="H9">
        <v>1177263</v>
      </c>
      <c r="I9">
        <v>224651</v>
      </c>
      <c r="J9">
        <v>2317.98</v>
      </c>
      <c r="K9">
        <v>10623.248</v>
      </c>
      <c r="L9">
        <v>0</v>
      </c>
      <c r="M9">
        <v>3966.991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665752</v>
      </c>
      <c r="W9">
        <v>2672.3</v>
      </c>
      <c r="X9" t="s">
        <v>63</v>
      </c>
      <c r="Y9" t="s">
        <v>62</v>
      </c>
      <c r="Z9" t="s">
        <v>179</v>
      </c>
      <c r="AA9">
        <v>78227</v>
      </c>
      <c r="AB9" t="s">
        <v>180</v>
      </c>
      <c r="AC9">
        <v>12702</v>
      </c>
      <c r="AD9" t="s">
        <v>61</v>
      </c>
      <c r="AE9" t="s">
        <v>63</v>
      </c>
      <c r="AF9" t="s">
        <v>62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333500</v>
      </c>
      <c r="AR9">
        <v>4.0670731707317075E-3</v>
      </c>
      <c r="AS9">
        <v>963369</v>
      </c>
      <c r="AT9">
        <v>911275</v>
      </c>
      <c r="AU9">
        <v>0</v>
      </c>
      <c r="AV9">
        <v>0</v>
      </c>
      <c r="AW9">
        <v>29000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82000000</v>
      </c>
      <c r="BF9" t="s">
        <v>180</v>
      </c>
      <c r="BG9">
        <v>29000</v>
      </c>
      <c r="BH9" t="s">
        <v>61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333500</v>
      </c>
      <c r="BP9">
        <v>4.0670731707317075E-3</v>
      </c>
      <c r="BQ9">
        <v>0</v>
      </c>
      <c r="BR9">
        <v>0</v>
      </c>
      <c r="BS9">
        <v>29000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 t="s">
        <v>180</v>
      </c>
      <c r="CB9" t="s">
        <v>61</v>
      </c>
    </row>
    <row r="10" spans="1:80" x14ac:dyDescent="0.25">
      <c r="A10" t="s">
        <v>64</v>
      </c>
      <c r="B10">
        <v>39002</v>
      </c>
      <c r="C10">
        <v>315</v>
      </c>
      <c r="D10">
        <v>234616</v>
      </c>
      <c r="E10">
        <v>1161</v>
      </c>
      <c r="F10">
        <v>0</v>
      </c>
      <c r="G10">
        <v>0</v>
      </c>
      <c r="H10">
        <v>892702</v>
      </c>
      <c r="I10">
        <v>0</v>
      </c>
      <c r="J10">
        <v>0</v>
      </c>
      <c r="K10">
        <v>5943</v>
      </c>
      <c r="L10">
        <v>0</v>
      </c>
      <c r="M10">
        <v>2952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346905</v>
      </c>
      <c r="U10">
        <v>0</v>
      </c>
      <c r="V10">
        <v>272179</v>
      </c>
      <c r="W10">
        <v>1515</v>
      </c>
      <c r="X10" t="s">
        <v>181</v>
      </c>
      <c r="Y10" t="s">
        <v>65</v>
      </c>
      <c r="Z10" t="s">
        <v>182</v>
      </c>
      <c r="AA10">
        <v>45902</v>
      </c>
      <c r="AB10">
        <v>42156</v>
      </c>
      <c r="AC10">
        <v>9110</v>
      </c>
      <c r="AD10" t="s">
        <v>64</v>
      </c>
      <c r="AE10" t="s">
        <v>181</v>
      </c>
      <c r="AF10" t="s">
        <v>65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221100</v>
      </c>
      <c r="AR10">
        <v>3.419424682957006E-3</v>
      </c>
      <c r="AS10">
        <v>862339</v>
      </c>
      <c r="AT10">
        <v>880720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26500</v>
      </c>
      <c r="BD10">
        <v>0</v>
      </c>
      <c r="BE10">
        <v>64660000</v>
      </c>
      <c r="BF10">
        <v>42156</v>
      </c>
      <c r="BG10">
        <v>26500</v>
      </c>
      <c r="BH10" t="s">
        <v>64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221100</v>
      </c>
      <c r="BP10">
        <v>3.419424682957006E-3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26500</v>
      </c>
      <c r="BZ10">
        <v>0</v>
      </c>
      <c r="CA10">
        <v>42156</v>
      </c>
      <c r="CB10" t="s">
        <v>64</v>
      </c>
    </row>
    <row r="11" spans="1:80" x14ac:dyDescent="0.25">
      <c r="A11" t="s">
        <v>66</v>
      </c>
      <c r="B11">
        <v>0</v>
      </c>
      <c r="C11">
        <v>0</v>
      </c>
      <c r="D11">
        <v>105862.7</v>
      </c>
      <c r="E11">
        <v>584.70000000000005</v>
      </c>
      <c r="F11">
        <v>0</v>
      </c>
      <c r="G11">
        <v>0</v>
      </c>
      <c r="H11">
        <v>692579.5</v>
      </c>
      <c r="I11">
        <v>62426.76</v>
      </c>
      <c r="J11">
        <v>459.76</v>
      </c>
      <c r="K11">
        <v>4999.2700000000004</v>
      </c>
      <c r="L11">
        <v>0</v>
      </c>
      <c r="M11">
        <v>3327.3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351241</v>
      </c>
      <c r="U11">
        <v>0</v>
      </c>
      <c r="V11">
        <v>173049.04</v>
      </c>
      <c r="W11">
        <v>627.51</v>
      </c>
      <c r="X11" t="s">
        <v>183</v>
      </c>
      <c r="Y11" t="s">
        <v>184</v>
      </c>
      <c r="Z11" t="s">
        <v>185</v>
      </c>
      <c r="AA11">
        <v>62020.800000000003</v>
      </c>
      <c r="AB11">
        <v>42124</v>
      </c>
      <c r="AC11">
        <v>11563</v>
      </c>
      <c r="AD11" t="s">
        <v>186</v>
      </c>
      <c r="AE11" t="s">
        <v>67</v>
      </c>
      <c r="AF11" t="s">
        <v>68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1817983.6730412529</v>
      </c>
      <c r="AR11">
        <v>3.2765938132401404E-2</v>
      </c>
      <c r="AS11">
        <v>910386</v>
      </c>
      <c r="AT11">
        <v>912156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27648</v>
      </c>
      <c r="BD11">
        <v>0</v>
      </c>
      <c r="BE11">
        <v>55483950</v>
      </c>
      <c r="BF11">
        <v>42118</v>
      </c>
      <c r="BG11">
        <v>27648</v>
      </c>
      <c r="BH11" t="s">
        <v>66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1817983.6730412529</v>
      </c>
      <c r="BP11">
        <v>3.2765938132401404E-2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27648</v>
      </c>
      <c r="BZ11">
        <v>0</v>
      </c>
      <c r="CA11">
        <v>42118</v>
      </c>
      <c r="CB11" t="s">
        <v>66</v>
      </c>
    </row>
    <row r="12" spans="1:80" x14ac:dyDescent="0.25">
      <c r="A12" t="s">
        <v>187</v>
      </c>
      <c r="B12">
        <v>0</v>
      </c>
      <c r="C12">
        <v>0</v>
      </c>
      <c r="D12">
        <v>509802.94</v>
      </c>
      <c r="E12">
        <v>3006.3</v>
      </c>
      <c r="F12">
        <v>0</v>
      </c>
      <c r="G12">
        <v>0</v>
      </c>
      <c r="H12">
        <v>986888.89</v>
      </c>
      <c r="I12">
        <v>0</v>
      </c>
      <c r="J12">
        <v>0</v>
      </c>
      <c r="K12">
        <v>6894.67</v>
      </c>
      <c r="L12">
        <v>0</v>
      </c>
      <c r="M12">
        <v>2212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477085.95</v>
      </c>
      <c r="W12">
        <v>1676.37</v>
      </c>
      <c r="X12" t="s">
        <v>69</v>
      </c>
      <c r="Y12" t="s">
        <v>188</v>
      </c>
      <c r="Z12" t="s">
        <v>70</v>
      </c>
      <c r="AA12">
        <v>28979</v>
      </c>
      <c r="AB12">
        <v>42101</v>
      </c>
      <c r="AC12">
        <v>5791</v>
      </c>
      <c r="AD12" t="s">
        <v>71</v>
      </c>
      <c r="AE12" t="s">
        <v>189</v>
      </c>
      <c r="AF12" t="s">
        <v>72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18939</v>
      </c>
      <c r="AP12">
        <v>0</v>
      </c>
      <c r="AQ12">
        <v>895538.01</v>
      </c>
      <c r="AR12">
        <v>1.9014572485304249E-2</v>
      </c>
      <c r="AS12">
        <v>656363</v>
      </c>
      <c r="AT12">
        <v>635210</v>
      </c>
      <c r="AU12">
        <v>0</v>
      </c>
      <c r="AV12">
        <v>0</v>
      </c>
      <c r="AW12">
        <v>0</v>
      </c>
      <c r="AX12">
        <v>435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47097457</v>
      </c>
      <c r="BF12">
        <v>42136</v>
      </c>
      <c r="BG12">
        <v>19374</v>
      </c>
      <c r="BH12" t="s">
        <v>187</v>
      </c>
      <c r="BI12">
        <v>0</v>
      </c>
      <c r="BJ12">
        <v>0</v>
      </c>
      <c r="BK12">
        <v>0</v>
      </c>
      <c r="BL12">
        <v>0</v>
      </c>
      <c r="BM12">
        <v>18939</v>
      </c>
      <c r="BN12">
        <v>0</v>
      </c>
      <c r="BO12">
        <v>895538.01</v>
      </c>
      <c r="BP12">
        <v>1.9014572485304249E-2</v>
      </c>
      <c r="BQ12">
        <v>0</v>
      </c>
      <c r="BR12">
        <v>0</v>
      </c>
      <c r="BS12">
        <v>0</v>
      </c>
      <c r="BT12">
        <v>435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42136</v>
      </c>
      <c r="CB12" t="s">
        <v>187</v>
      </c>
    </row>
    <row r="13" spans="1:80" x14ac:dyDescent="0.25">
      <c r="A13" t="s">
        <v>190</v>
      </c>
      <c r="B13">
        <v>160700</v>
      </c>
      <c r="C13">
        <v>963</v>
      </c>
      <c r="D13">
        <v>2379871</v>
      </c>
      <c r="E13">
        <v>10302</v>
      </c>
      <c r="F13">
        <v>0</v>
      </c>
      <c r="G13">
        <v>0</v>
      </c>
      <c r="H13">
        <v>11565529</v>
      </c>
      <c r="I13">
        <v>3250740</v>
      </c>
      <c r="J13">
        <v>16969</v>
      </c>
      <c r="K13">
        <v>55268</v>
      </c>
      <c r="L13">
        <v>1174914</v>
      </c>
      <c r="M13">
        <v>7016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308051</v>
      </c>
      <c r="U13">
        <v>901637</v>
      </c>
      <c r="V13">
        <v>3389616</v>
      </c>
      <c r="W13">
        <v>20018</v>
      </c>
      <c r="X13" t="s">
        <v>74</v>
      </c>
      <c r="Y13" t="s">
        <v>75</v>
      </c>
      <c r="Z13" t="s">
        <v>191</v>
      </c>
      <c r="AA13">
        <v>391777</v>
      </c>
      <c r="AB13">
        <v>0</v>
      </c>
      <c r="AC13">
        <v>74703</v>
      </c>
      <c r="AD13" t="s">
        <v>190</v>
      </c>
      <c r="AE13" t="s">
        <v>74</v>
      </c>
      <c r="AF13" t="s">
        <v>75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1634</v>
      </c>
      <c r="AO13">
        <v>0</v>
      </c>
      <c r="AP13">
        <v>0</v>
      </c>
      <c r="AQ13">
        <v>1038884.7430038587</v>
      </c>
      <c r="AR13">
        <v>3.1611476925770725E-3</v>
      </c>
      <c r="AS13">
        <v>4092687.9720000001</v>
      </c>
      <c r="AT13">
        <v>4117646.1230000001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121521</v>
      </c>
      <c r="BD13">
        <v>0</v>
      </c>
      <c r="BE13">
        <v>328641634</v>
      </c>
      <c r="BF13">
        <v>42156</v>
      </c>
      <c r="BG13">
        <v>123155</v>
      </c>
      <c r="BH13" t="s">
        <v>73</v>
      </c>
      <c r="BI13">
        <v>0</v>
      </c>
      <c r="BJ13">
        <v>0</v>
      </c>
      <c r="BK13">
        <v>0</v>
      </c>
      <c r="BL13">
        <v>1634</v>
      </c>
      <c r="BM13">
        <v>0</v>
      </c>
      <c r="BN13">
        <v>0</v>
      </c>
      <c r="BO13">
        <v>1038884.7430038587</v>
      </c>
      <c r="BP13">
        <v>3.1611476925770725E-3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121521</v>
      </c>
      <c r="BZ13">
        <v>0</v>
      </c>
      <c r="CA13">
        <v>42156</v>
      </c>
      <c r="CB13" t="s">
        <v>73</v>
      </c>
    </row>
    <row r="14" spans="1:80" x14ac:dyDescent="0.25">
      <c r="A14" t="s">
        <v>76</v>
      </c>
      <c r="B14">
        <v>0</v>
      </c>
      <c r="C14">
        <v>0</v>
      </c>
      <c r="D14">
        <v>161936</v>
      </c>
      <c r="E14">
        <v>1155.23</v>
      </c>
      <c r="F14">
        <v>0</v>
      </c>
      <c r="G14">
        <v>0</v>
      </c>
      <c r="H14">
        <v>826052</v>
      </c>
      <c r="I14">
        <v>8070</v>
      </c>
      <c r="J14">
        <v>59.7</v>
      </c>
      <c r="K14">
        <v>6406.16</v>
      </c>
      <c r="L14">
        <v>0</v>
      </c>
      <c r="M14">
        <v>2505.36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191849</v>
      </c>
      <c r="U14">
        <v>0</v>
      </c>
      <c r="V14">
        <v>464197</v>
      </c>
      <c r="W14">
        <v>2685.87</v>
      </c>
      <c r="X14" t="s">
        <v>77</v>
      </c>
      <c r="Y14" t="s">
        <v>78</v>
      </c>
      <c r="Z14" t="s">
        <v>79</v>
      </c>
      <c r="AA14">
        <v>28645</v>
      </c>
      <c r="AB14">
        <v>42152</v>
      </c>
      <c r="AC14">
        <v>5729.04</v>
      </c>
      <c r="AD14" t="s">
        <v>76</v>
      </c>
      <c r="AE14" t="s">
        <v>77</v>
      </c>
      <c r="AF14" t="s">
        <v>78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57154.7</v>
      </c>
      <c r="AR14">
        <v>1.1144307519065045E-3</v>
      </c>
      <c r="AS14">
        <v>580598</v>
      </c>
      <c r="AT14">
        <v>570046</v>
      </c>
      <c r="AU14">
        <v>2220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15040</v>
      </c>
      <c r="BD14">
        <v>0</v>
      </c>
      <c r="BE14">
        <v>51286004</v>
      </c>
      <c r="BF14">
        <v>42152</v>
      </c>
      <c r="BG14">
        <v>17260</v>
      </c>
      <c r="BH14" t="s">
        <v>76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57154.7</v>
      </c>
      <c r="BP14">
        <v>1.1144307519065045E-3</v>
      </c>
      <c r="BQ14">
        <v>2220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15040</v>
      </c>
      <c r="BZ14">
        <v>0</v>
      </c>
      <c r="CA14">
        <v>42152</v>
      </c>
      <c r="CB14" t="s">
        <v>76</v>
      </c>
    </row>
    <row r="15" spans="1:80" x14ac:dyDescent="0.25">
      <c r="A15" t="s">
        <v>14</v>
      </c>
      <c r="B15">
        <v>0</v>
      </c>
      <c r="C15">
        <v>0</v>
      </c>
      <c r="D15">
        <v>32289649.199999999</v>
      </c>
      <c r="E15">
        <v>133947</v>
      </c>
      <c r="F15">
        <v>0</v>
      </c>
      <c r="G15">
        <v>1496</v>
      </c>
      <c r="H15">
        <v>99335155</v>
      </c>
      <c r="I15">
        <v>3587738.8000000003</v>
      </c>
      <c r="J15">
        <v>14883</v>
      </c>
      <c r="K15">
        <v>378539</v>
      </c>
      <c r="L15">
        <v>4447503</v>
      </c>
      <c r="M15">
        <v>50195</v>
      </c>
      <c r="N15">
        <v>804535</v>
      </c>
      <c r="O15">
        <v>26759</v>
      </c>
      <c r="P15">
        <v>0</v>
      </c>
      <c r="Q15">
        <v>0</v>
      </c>
      <c r="R15">
        <v>0</v>
      </c>
      <c r="S15">
        <v>0</v>
      </c>
      <c r="T15">
        <v>2841408</v>
      </c>
      <c r="U15">
        <v>2600253</v>
      </c>
      <c r="V15">
        <v>51933683</v>
      </c>
      <c r="W15">
        <v>151259</v>
      </c>
      <c r="X15" t="s">
        <v>192</v>
      </c>
      <c r="Y15" t="s">
        <v>80</v>
      </c>
      <c r="Z15" t="s">
        <v>193</v>
      </c>
      <c r="AA15">
        <v>2730408</v>
      </c>
      <c r="AB15">
        <v>42125</v>
      </c>
      <c r="AC15">
        <v>485770</v>
      </c>
      <c r="AD15" t="s">
        <v>14</v>
      </c>
      <c r="AE15" t="s">
        <v>194</v>
      </c>
      <c r="AF15" t="s">
        <v>195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125840</v>
      </c>
      <c r="AO15">
        <v>0</v>
      </c>
      <c r="AP15">
        <v>0</v>
      </c>
      <c r="AQ15">
        <v>27810000</v>
      </c>
      <c r="AR15">
        <v>1.3628244426312656E-2</v>
      </c>
      <c r="AS15">
        <v>21208608</v>
      </c>
      <c r="AT15">
        <v>20568949</v>
      </c>
      <c r="AU15">
        <v>106089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530449</v>
      </c>
      <c r="BD15">
        <v>0</v>
      </c>
      <c r="BE15">
        <v>2040615000</v>
      </c>
      <c r="BF15">
        <v>42153</v>
      </c>
      <c r="BG15">
        <v>762378</v>
      </c>
      <c r="BH15" t="s">
        <v>14</v>
      </c>
      <c r="BI15">
        <v>0</v>
      </c>
      <c r="BJ15">
        <v>0</v>
      </c>
      <c r="BK15">
        <v>0</v>
      </c>
      <c r="BL15">
        <v>125840</v>
      </c>
      <c r="BM15">
        <v>0</v>
      </c>
      <c r="BN15">
        <v>0</v>
      </c>
      <c r="BO15">
        <v>27810000</v>
      </c>
      <c r="BP15">
        <v>1.3628244426312656E-2</v>
      </c>
      <c r="BQ15">
        <v>106089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530449</v>
      </c>
      <c r="BZ15">
        <v>0</v>
      </c>
      <c r="CA15">
        <v>42153</v>
      </c>
      <c r="CB15" t="s">
        <v>14</v>
      </c>
    </row>
    <row r="16" spans="1:80" x14ac:dyDescent="0.25">
      <c r="A16" t="s">
        <v>12</v>
      </c>
      <c r="B16">
        <v>0</v>
      </c>
      <c r="C16">
        <v>0</v>
      </c>
      <c r="D16">
        <v>18664979.91</v>
      </c>
      <c r="E16">
        <v>52920.677521999998</v>
      </c>
      <c r="F16">
        <v>0</v>
      </c>
      <c r="G16">
        <v>0</v>
      </c>
      <c r="H16">
        <v>41333602.460000001</v>
      </c>
      <c r="I16">
        <v>4992831.88</v>
      </c>
      <c r="J16">
        <v>20639.3779086</v>
      </c>
      <c r="K16">
        <v>159032.97850533418</v>
      </c>
      <c r="L16">
        <v>1631620</v>
      </c>
      <c r="M16">
        <v>38822.583829529831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16044170.67</v>
      </c>
      <c r="W16">
        <v>46650.339245204341</v>
      </c>
      <c r="X16" t="s">
        <v>196</v>
      </c>
      <c r="Y16" t="s">
        <v>197</v>
      </c>
      <c r="Z16" t="s">
        <v>198</v>
      </c>
      <c r="AA16">
        <v>1037184</v>
      </c>
      <c r="AB16">
        <v>42129</v>
      </c>
      <c r="AC16">
        <v>207436.79999999999</v>
      </c>
      <c r="AD16" t="s">
        <v>12</v>
      </c>
      <c r="AE16" t="s">
        <v>199</v>
      </c>
      <c r="AF16" t="s">
        <v>200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17500</v>
      </c>
      <c r="AM16">
        <v>0</v>
      </c>
      <c r="AN16">
        <v>3205</v>
      </c>
      <c r="AO16">
        <v>218500</v>
      </c>
      <c r="AP16">
        <v>0</v>
      </c>
      <c r="AQ16">
        <v>9568074.5147476401</v>
      </c>
      <c r="AR16">
        <v>1.2362050164816177E-2</v>
      </c>
      <c r="AS16">
        <v>9506400</v>
      </c>
      <c r="AT16">
        <v>9340584</v>
      </c>
      <c r="AU16">
        <v>0</v>
      </c>
      <c r="AV16">
        <v>0</v>
      </c>
      <c r="AW16">
        <v>0</v>
      </c>
      <c r="AX16">
        <v>17500</v>
      </c>
      <c r="AY16">
        <v>0</v>
      </c>
      <c r="AZ16">
        <v>0</v>
      </c>
      <c r="BA16">
        <v>0</v>
      </c>
      <c r="BB16">
        <v>0</v>
      </c>
      <c r="BC16">
        <v>26000</v>
      </c>
      <c r="BD16">
        <v>0</v>
      </c>
      <c r="BE16">
        <v>773987679</v>
      </c>
      <c r="BF16">
        <v>42143</v>
      </c>
      <c r="BG16">
        <v>282705</v>
      </c>
      <c r="BH16" t="s">
        <v>12</v>
      </c>
      <c r="BI16">
        <v>0</v>
      </c>
      <c r="BJ16">
        <v>17500</v>
      </c>
      <c r="BK16">
        <v>0</v>
      </c>
      <c r="BL16">
        <v>3205</v>
      </c>
      <c r="BM16">
        <v>218500</v>
      </c>
      <c r="BN16">
        <v>0</v>
      </c>
      <c r="BO16">
        <v>9568074.5147476401</v>
      </c>
      <c r="BP16">
        <v>1.2362050164816177E-2</v>
      </c>
      <c r="BQ16">
        <v>0</v>
      </c>
      <c r="BR16">
        <v>0</v>
      </c>
      <c r="BS16">
        <v>0</v>
      </c>
      <c r="BT16">
        <v>17500</v>
      </c>
      <c r="BU16">
        <v>0</v>
      </c>
      <c r="BV16">
        <v>0</v>
      </c>
      <c r="BW16">
        <v>0</v>
      </c>
      <c r="BX16">
        <v>0</v>
      </c>
      <c r="BY16">
        <v>26000</v>
      </c>
      <c r="BZ16">
        <v>0</v>
      </c>
      <c r="CA16">
        <v>42143</v>
      </c>
      <c r="CB16" t="s">
        <v>12</v>
      </c>
    </row>
    <row r="17" spans="1:80" x14ac:dyDescent="0.25">
      <c r="A17" t="s">
        <v>84</v>
      </c>
      <c r="B17">
        <v>0</v>
      </c>
      <c r="C17">
        <v>0</v>
      </c>
      <c r="D17">
        <v>4729231</v>
      </c>
      <c r="E17">
        <v>35338.663346073605</v>
      </c>
      <c r="F17">
        <v>0</v>
      </c>
      <c r="G17">
        <v>0</v>
      </c>
      <c r="H17">
        <v>20854782</v>
      </c>
      <c r="I17">
        <v>1426062.7800000005</v>
      </c>
      <c r="J17">
        <v>8710.1958451199989</v>
      </c>
      <c r="K17">
        <v>106305.57938790222</v>
      </c>
      <c r="L17">
        <v>354229</v>
      </c>
      <c r="M17">
        <v>27895.674163199998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3224914.2100000004</v>
      </c>
      <c r="U17">
        <v>4642788.6900000013</v>
      </c>
      <c r="V17">
        <v>6477555.6399999987</v>
      </c>
      <c r="W17">
        <v>34361.046033508632</v>
      </c>
      <c r="X17" t="s">
        <v>81</v>
      </c>
      <c r="Y17" t="s">
        <v>82</v>
      </c>
      <c r="Z17" t="s">
        <v>83</v>
      </c>
      <c r="AA17">
        <v>640356</v>
      </c>
      <c r="AB17">
        <v>41789</v>
      </c>
      <c r="AC17">
        <v>116508</v>
      </c>
      <c r="AD17" t="s">
        <v>84</v>
      </c>
      <c r="AE17" t="s">
        <v>85</v>
      </c>
      <c r="AF17" t="s">
        <v>86</v>
      </c>
      <c r="AG17">
        <v>0</v>
      </c>
      <c r="AH17">
        <v>0</v>
      </c>
      <c r="AI17">
        <v>19488</v>
      </c>
      <c r="AJ17">
        <v>0</v>
      </c>
      <c r="AK17">
        <v>0</v>
      </c>
      <c r="AL17">
        <v>0</v>
      </c>
      <c r="AM17">
        <v>0</v>
      </c>
      <c r="AN17">
        <v>1053</v>
      </c>
      <c r="AO17">
        <v>508081</v>
      </c>
      <c r="AP17">
        <v>0</v>
      </c>
      <c r="AQ17">
        <v>35760024.904009134</v>
      </c>
      <c r="AR17">
        <v>6.2956460257897959E-2</v>
      </c>
      <c r="AS17">
        <v>6544708</v>
      </c>
      <c r="AT17">
        <v>6486109</v>
      </c>
      <c r="AU17">
        <v>0</v>
      </c>
      <c r="AV17">
        <v>0</v>
      </c>
      <c r="AW17">
        <v>21628</v>
      </c>
      <c r="AX17">
        <v>44020</v>
      </c>
      <c r="AY17">
        <v>0</v>
      </c>
      <c r="AZ17">
        <v>14</v>
      </c>
      <c r="BA17">
        <v>0</v>
      </c>
      <c r="BB17">
        <v>2904</v>
      </c>
      <c r="BC17">
        <v>542659</v>
      </c>
      <c r="BD17">
        <v>0</v>
      </c>
      <c r="BE17">
        <v>568012000</v>
      </c>
      <c r="BF17">
        <v>0</v>
      </c>
      <c r="BG17">
        <v>1139847</v>
      </c>
      <c r="BH17" t="s">
        <v>84</v>
      </c>
      <c r="BI17">
        <v>0</v>
      </c>
      <c r="BJ17">
        <v>0</v>
      </c>
      <c r="BK17">
        <v>0</v>
      </c>
      <c r="BL17">
        <v>1053</v>
      </c>
      <c r="BM17">
        <v>508081</v>
      </c>
      <c r="BN17">
        <v>0</v>
      </c>
      <c r="BO17">
        <v>35760024.904009134</v>
      </c>
      <c r="BP17">
        <v>6.2956460257897959E-2</v>
      </c>
      <c r="BQ17">
        <v>0</v>
      </c>
      <c r="BR17">
        <v>0</v>
      </c>
      <c r="BS17">
        <v>21628</v>
      </c>
      <c r="BT17">
        <v>44020</v>
      </c>
      <c r="BU17">
        <v>0</v>
      </c>
      <c r="BV17">
        <v>14</v>
      </c>
      <c r="BW17">
        <v>0</v>
      </c>
      <c r="BX17">
        <v>2904</v>
      </c>
      <c r="BY17">
        <v>542659</v>
      </c>
      <c r="BZ17">
        <v>0</v>
      </c>
      <c r="CA17">
        <v>0</v>
      </c>
      <c r="CB17" t="s">
        <v>84</v>
      </c>
    </row>
    <row r="18" spans="1:80" x14ac:dyDescent="0.25">
      <c r="A18" t="s">
        <v>87</v>
      </c>
      <c r="B18">
        <v>0</v>
      </c>
      <c r="C18">
        <v>0</v>
      </c>
      <c r="D18">
        <v>4113425</v>
      </c>
      <c r="E18">
        <v>19484</v>
      </c>
      <c r="F18">
        <v>0</v>
      </c>
      <c r="G18">
        <v>0</v>
      </c>
      <c r="H18">
        <v>12863734.07</v>
      </c>
      <c r="I18">
        <v>1298976</v>
      </c>
      <c r="J18">
        <v>6153</v>
      </c>
      <c r="K18">
        <v>56078</v>
      </c>
      <c r="L18">
        <v>320417</v>
      </c>
      <c r="M18">
        <v>17032</v>
      </c>
      <c r="N18">
        <v>0</v>
      </c>
      <c r="O18">
        <v>0</v>
      </c>
      <c r="P18">
        <v>0</v>
      </c>
      <c r="Q18">
        <v>0</v>
      </c>
      <c r="R18">
        <v>0</v>
      </c>
      <c r="S18" t="s">
        <v>201</v>
      </c>
      <c r="T18">
        <v>1484380.0699999998</v>
      </c>
      <c r="U18">
        <v>0</v>
      </c>
      <c r="V18">
        <v>5646536</v>
      </c>
      <c r="W18">
        <v>13409</v>
      </c>
      <c r="X18" t="s">
        <v>88</v>
      </c>
      <c r="Y18" t="s">
        <v>202</v>
      </c>
      <c r="Z18" t="s">
        <v>203</v>
      </c>
      <c r="AA18">
        <v>354780</v>
      </c>
      <c r="AB18">
        <v>42153</v>
      </c>
      <c r="AC18">
        <v>70956</v>
      </c>
      <c r="AD18" t="s">
        <v>204</v>
      </c>
      <c r="AE18" t="s">
        <v>205</v>
      </c>
      <c r="AF18" t="s">
        <v>89</v>
      </c>
      <c r="AG18">
        <v>12552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70058</v>
      </c>
      <c r="AO18">
        <v>0</v>
      </c>
      <c r="AP18">
        <v>0</v>
      </c>
      <c r="AQ18">
        <v>2374970</v>
      </c>
      <c r="AR18">
        <v>7.2006144606801513E-3</v>
      </c>
      <c r="AS18">
        <v>4806761</v>
      </c>
      <c r="AT18">
        <v>4759936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180273</v>
      </c>
      <c r="BD18">
        <v>0</v>
      </c>
      <c r="BE18">
        <v>329828796.27409834</v>
      </c>
      <c r="BF18">
        <v>42153</v>
      </c>
      <c r="BG18">
        <v>262883</v>
      </c>
      <c r="BH18" t="s">
        <v>87</v>
      </c>
      <c r="BI18">
        <v>0</v>
      </c>
      <c r="BJ18">
        <v>0</v>
      </c>
      <c r="BK18">
        <v>0</v>
      </c>
      <c r="BL18">
        <v>70058</v>
      </c>
      <c r="BM18">
        <v>0</v>
      </c>
      <c r="BN18">
        <v>0</v>
      </c>
      <c r="BO18">
        <v>2374970</v>
      </c>
      <c r="BP18">
        <v>7.2006144606801513E-3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180273</v>
      </c>
      <c r="BZ18">
        <v>0</v>
      </c>
      <c r="CA18">
        <v>42153</v>
      </c>
      <c r="CB18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CC68C7D89D34691C2113CD0EC1234" ma:contentTypeVersion="1" ma:contentTypeDescription="Create a new document." ma:contentTypeScope="" ma:versionID="6c3946c0dc27762547bc16be56f546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957af3f9c07d0358322a57020564ff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E4481-FD29-4CF8-96FB-C843D5CDD723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2AE734-E236-4D40-9528-A2041CC99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Renewable by Utility</vt:lpstr>
      <vt:lpstr>Renewable by Type</vt:lpstr>
      <vt:lpstr>Conservation by Utility</vt:lpstr>
      <vt:lpstr>Conservation by Sector</vt:lpstr>
      <vt:lpstr>2015 Reported Data</vt:lpstr>
    </vt:vector>
  </TitlesOfParts>
  <Company>Washington State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Bernthal, Tim (COM)</cp:lastModifiedBy>
  <cp:lastPrinted>2014-06-16T22:14:42Z</cp:lastPrinted>
  <dcterms:created xsi:type="dcterms:W3CDTF">2014-06-09T17:48:49Z</dcterms:created>
  <dcterms:modified xsi:type="dcterms:W3CDTF">2016-04-29T17:53:44Z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0x010100D92CC68C7D89D34691C2113CD0EC1234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